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ПЛАНОВО-ФИНАНСОВОЕ УПРАВЛЕНИЕ\Финансовый отдел\Информация квартальная МФиНП\2024\"/>
    </mc:Choice>
  </mc:AlternateContent>
  <bookViews>
    <workbookView xWindow="0" yWindow="0" windowWidth="28800" windowHeight="11835"/>
  </bookViews>
  <sheets>
    <sheet name="2024" sheetId="1" r:id="rId1"/>
  </sheets>
  <definedNames>
    <definedName name="_GoBack" localSheetId="0">'2024'!#REF!</definedName>
    <definedName name="_xlnm._FilterDatabase" localSheetId="0" hidden="1">'2024'!$A$9:$AA$57</definedName>
    <definedName name="Print_Titles" localSheetId="0">'2024'!$4:$9</definedName>
  </definedNames>
  <calcPr calcId="152511" iterateDelta="1E-4"/>
</workbook>
</file>

<file path=xl/calcChain.xml><?xml version="1.0" encoding="utf-8"?>
<calcChain xmlns="http://schemas.openxmlformats.org/spreadsheetml/2006/main">
  <c r="H23" i="1" l="1"/>
  <c r="R11" i="1" l="1"/>
  <c r="R10" i="1"/>
  <c r="O11" i="1"/>
  <c r="O12" i="1"/>
  <c r="O13" i="1"/>
  <c r="O10" i="1"/>
  <c r="R16" i="1"/>
  <c r="H19" i="1" l="1"/>
  <c r="J17" i="1" l="1"/>
  <c r="L39" i="1" l="1"/>
  <c r="J39" i="1"/>
  <c r="W39" i="1"/>
  <c r="H44" i="1" l="1"/>
  <c r="S34" i="1" l="1"/>
  <c r="L56" i="1" l="1"/>
  <c r="H52" i="1"/>
  <c r="S52" i="1" s="1"/>
  <c r="U52" i="1" s="1"/>
  <c r="F52" i="1"/>
  <c r="U51" i="1"/>
  <c r="S51" i="1"/>
  <c r="W51" i="1" s="1"/>
  <c r="H50" i="1"/>
  <c r="S50" i="1" s="1"/>
  <c r="U50" i="1" s="1"/>
  <c r="F50" i="1"/>
  <c r="L49" i="1"/>
  <c r="J49" i="1"/>
  <c r="U47" i="1"/>
  <c r="S47" i="1"/>
  <c r="W46" i="1"/>
  <c r="L46" i="1"/>
  <c r="J46" i="1"/>
  <c r="W45" i="1"/>
  <c r="L45" i="1"/>
  <c r="K45" i="1" s="1"/>
  <c r="J45" i="1"/>
  <c r="J44" i="1"/>
  <c r="I44" i="1"/>
  <c r="L44" i="1" s="1"/>
  <c r="W44" i="1"/>
  <c r="G44" i="1"/>
  <c r="F44" i="1"/>
  <c r="W43" i="1"/>
  <c r="L43" i="1"/>
  <c r="K43" i="1" s="1"/>
  <c r="J43" i="1"/>
  <c r="W42" i="1"/>
  <c r="L42" i="1"/>
  <c r="J42" i="1"/>
  <c r="W41" i="1"/>
  <c r="L41" i="1"/>
  <c r="J41" i="1"/>
  <c r="I40" i="1"/>
  <c r="L40" i="1" s="1"/>
  <c r="H40" i="1"/>
  <c r="W40" i="1" s="1"/>
  <c r="G40" i="1"/>
  <c r="F40" i="1"/>
  <c r="W38" i="1"/>
  <c r="L38" i="1"/>
  <c r="J38" i="1"/>
  <c r="W37" i="1"/>
  <c r="L37" i="1"/>
  <c r="W36" i="1"/>
  <c r="L36" i="1"/>
  <c r="U35" i="1"/>
  <c r="S35" i="1"/>
  <c r="U34" i="1"/>
  <c r="L33" i="1"/>
  <c r="L29" i="1" s="1"/>
  <c r="J33" i="1"/>
  <c r="J29" i="1" s="1"/>
  <c r="U31" i="1"/>
  <c r="U29" i="1" s="1"/>
  <c r="T29" i="1"/>
  <c r="S29" i="1"/>
  <c r="K29" i="1"/>
  <c r="H29" i="1"/>
  <c r="U28" i="1"/>
  <c r="S28" i="1"/>
  <c r="L27" i="1"/>
  <c r="J27" i="1"/>
  <c r="W27" i="1" s="1"/>
  <c r="H26" i="1"/>
  <c r="W26" i="1" s="1"/>
  <c r="H25" i="1"/>
  <c r="J25" i="1" s="1"/>
  <c r="L25" i="1" s="1"/>
  <c r="H24" i="1"/>
  <c r="S24" i="1" s="1"/>
  <c r="U24" i="1" s="1"/>
  <c r="S23" i="1"/>
  <c r="U23" i="1" s="1"/>
  <c r="H22" i="1"/>
  <c r="S22" i="1" s="1"/>
  <c r="U22" i="1" s="1"/>
  <c r="H21" i="1"/>
  <c r="S21" i="1" s="1"/>
  <c r="U21" i="1" s="1"/>
  <c r="H20" i="1"/>
  <c r="S20" i="1" s="1"/>
  <c r="U20" i="1" s="1"/>
  <c r="W19" i="1"/>
  <c r="S19" i="1"/>
  <c r="U19" i="1" s="1"/>
  <c r="L18" i="1"/>
  <c r="L17" i="1"/>
  <c r="O16" i="1"/>
  <c r="U15" i="1"/>
  <c r="L15" i="1" s="1"/>
  <c r="J15" i="1"/>
  <c r="L14" i="1"/>
  <c r="J14" i="1"/>
  <c r="L13" i="1"/>
  <c r="K13" i="1"/>
  <c r="J13" i="1"/>
  <c r="L12" i="1"/>
  <c r="J12" i="1"/>
  <c r="L11" i="1"/>
  <c r="J11" i="1"/>
  <c r="L10" i="1"/>
  <c r="J10" i="1"/>
  <c r="K46" i="1" l="1"/>
  <c r="K42" i="1"/>
  <c r="K41" i="1"/>
  <c r="W21" i="1"/>
  <c r="W25" i="1"/>
  <c r="W23" i="1"/>
  <c r="W50" i="1"/>
  <c r="W20" i="1"/>
  <c r="W22" i="1"/>
  <c r="W24" i="1"/>
  <c r="J40" i="1"/>
  <c r="K40" i="1" s="1"/>
  <c r="W52" i="1"/>
  <c r="K44" i="1"/>
</calcChain>
</file>

<file path=xl/sharedStrings.xml><?xml version="1.0" encoding="utf-8"?>
<sst xmlns="http://schemas.openxmlformats.org/spreadsheetml/2006/main" count="591" uniqueCount="142">
  <si>
    <t>Приложение</t>
  </si>
  <si>
    <t>Наименование расходного обязательства</t>
  </si>
  <si>
    <t>ГРБС</t>
  </si>
  <si>
    <t>РЗ</t>
  </si>
  <si>
    <t>ПР</t>
  </si>
  <si>
    <t>ЦСР</t>
  </si>
  <si>
    <t>Предусмотрено в областном бюджете на 2024 год</t>
  </si>
  <si>
    <t>в том числе:</t>
  </si>
  <si>
    <t>Примечание*</t>
  </si>
  <si>
    <t>на ежемесячные денежные выплаты</t>
  </si>
  <si>
    <t>на обеспечение проезда на железнодорожном транспорте пригородного сообщения</t>
  </si>
  <si>
    <t>на оплату обеспечения лекарственными препаратами</t>
  </si>
  <si>
    <t>на единовременные денежные выплаты</t>
  </si>
  <si>
    <t>Примечание</t>
  </si>
  <si>
    <t>Количество получателей (чел.)</t>
  </si>
  <si>
    <t>Всего расходов (тыс. руб.)</t>
  </si>
  <si>
    <t>Всего расходов  (тыс. руб.)</t>
  </si>
  <si>
    <t>Размер выплаты (руб.)</t>
  </si>
  <si>
    <t>Размер выплаты  (руб.)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</si>
  <si>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</si>
  <si>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023</t>
  </si>
  <si>
    <t>03</t>
  </si>
  <si>
    <t>28.3.04.11040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</si>
  <si>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</si>
  <si>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28.3.04.11030</t>
  </si>
  <si>
    <t>Ежемесячные денежные выплаты ветеранам труда, а также гражданам, приравненным к ним по состоянию на 31 декабря 2004 года</t>
  </si>
  <si>
    <t>28.3.04.11020</t>
  </si>
  <si>
    <t>Х</t>
  </si>
  <si>
    <t xml:space="preserve"> Ежемесячные денежные выплаты ветеранам труда Новосибирской области</t>
  </si>
  <si>
    <t>28.3.04.11050</t>
  </si>
  <si>
    <t>Ежемесячные денежные пособия инвалидам боевых действий</t>
  </si>
  <si>
    <t>28.3.04.16010</t>
  </si>
  <si>
    <t>1 гр. - 5 875,22                      2 гр. - 4 896,02                     3 гр. - 2 937,6</t>
  </si>
  <si>
    <t>Ежемесячные и единовременные пособия и компенсации членам  семей погибших военнослужащих</t>
  </si>
  <si>
    <t>28.3.04.16020</t>
  </si>
  <si>
    <t xml:space="preserve">детям - 1 958,41        родителям -2 670,54 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</si>
  <si>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</si>
  <si>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28.3.04.11070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</si>
  <si>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</si>
  <si>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04</t>
  </si>
  <si>
    <t>28.3.02.11089</t>
  </si>
  <si>
    <t>281 997,84; 375 997,11; 469 996,39</t>
  </si>
  <si>
    <t>Предоставление отдельным категориям граждан единовременной денежной выплаты взамен земельного участка</t>
  </si>
  <si>
    <t>28.4.01.10360</t>
  </si>
  <si>
    <t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</si>
  <si>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>28.3.02.11259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</si>
  <si>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</si>
  <si>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28.3.02.14079</t>
  </si>
  <si>
    <t>Ежегодная выплата на приобретение школьно-письменных принадлежностей на каждого ребенка школьного возраста из малообеспеченной многодетной семьи</t>
  </si>
  <si>
    <t>28.3.02.14059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</si>
  <si>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</si>
  <si>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28.3.02.14069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</si>
  <si>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</si>
  <si>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>28.3.02.14089</t>
  </si>
  <si>
    <t>Единовременная денежная выплата семьям, в которых родилось двое или более детей одновременно</t>
  </si>
  <si>
    <t>28.3.02.14099</t>
  </si>
  <si>
    <t>Выплата семьям, воспитывающим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</si>
  <si>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28.3.02.14129</t>
  </si>
  <si>
    <t>6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</si>
  <si>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</si>
  <si>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28.3.02.11099</t>
  </si>
  <si>
    <t>2</t>
  </si>
  <si>
    <t>Ежемесячная денежная выплата гражданам, потерявшим родителей в годы ВОВ 1941-1945гг</t>
  </si>
  <si>
    <t>28.3.04.11060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</si>
  <si>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</si>
  <si>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28.3.04.52200</t>
  </si>
  <si>
    <t>Федеральный закон от 27.11.2023 N 540-ФЗ "О федеральном бюджете на 2024 год и на плановый период 2025 и 2026 годов"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</si>
  <si>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</si>
  <si>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28.3.04.52400</t>
  </si>
  <si>
    <t xml:space="preserve">Федеральный закон от 27.11.2023 N 540-ФЗ "О федеральном бюджете на 2024 год и на плановый период 2025 и 2026 годов"                                                                                                 </t>
  </si>
  <si>
    <t>выплата государственного единовременного пособия</t>
  </si>
  <si>
    <t>выплата ежемесячной денежной компенсации</t>
  </si>
  <si>
    <t xml:space="preserve">Дополнительное пособие молодой семье при рождении ребенка </t>
  </si>
  <si>
    <t>28.1.Р1.15059</t>
  </si>
  <si>
    <t>6600,13200,19800</t>
  </si>
  <si>
    <t>Дополнительные меры социальной поддержки семей, имеющих детей, на территории Новосибирской области</t>
  </si>
  <si>
    <t>28.1.Р1.15069</t>
  </si>
  <si>
    <t>Ежемесячная социальная выплата гражданам, имеющим ребенка-инвалида, а также родителям и иным законным представителями) ВИЧ-инфицированного несовершеннолетнего в возрасте до 18 лет, проживающим на территории Новосибирской области</t>
  </si>
  <si>
    <t>28.3.02.15079</t>
  </si>
  <si>
    <t>Ежемесячная  дотация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</si>
  <si>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28.3.02.15089</t>
  </si>
  <si>
    <t>Ежемесячные денежные выплаты многодетным семьям со среднедушевым доходом, не превышающим величину прожиточного минимума, установленного в НСО, в случае рождения после 31.12.2012 третьего и последующих детей до достижения ребенком возраста трех лет</t>
  </si>
  <si>
    <t xml:space="preserve">28.1.Р1.50849 </t>
  </si>
  <si>
    <t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</si>
  <si>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28.3.04.11120</t>
  </si>
  <si>
    <t xml:space="preserve">Ежемесячная выплата по государственным гарантиям пенсионного обеспечения  (Закон НСО от 01.02.2005 № 265-ОЗ) в т.ч. </t>
  </si>
  <si>
    <t>01</t>
  </si>
  <si>
    <t>28.3.04.12020</t>
  </si>
  <si>
    <t xml:space="preserve"> - расходы на выплату пенсии за выслугу лет (постановление Губернатора НСО от 04.08.2008 года № 302 "Об определении Порядка назначения, выплаты и перерасчета пенсии за выслугу лет государственным гражданским служащим Новосибирской области")</t>
  </si>
  <si>
    <t xml:space="preserve"> - расходы на выплату ежемесячной доплаты (постановление Губернатора НСО от 10.12.2007 № 483 "Об определении Порядка установления, выплаты и перерасчета ежемесячной доплаты к страховой пенсии по старости (инвалидности) лицам, замещавшим государственные должности Новосибирской области, должность Губернатора Новосибирской области")</t>
  </si>
  <si>
    <t xml:space="preserve"> - расходы на выплату ежемесячной доплаты (постановление главы администрации НСО от 10.07.2001 № 613 "О ежемесячной доплате к страховой пенсии лицам, длительное время замещавшим руководящие должности в органах государственной власти и управления и имеющим особые заслуги перед Новосибирской областью") </t>
  </si>
  <si>
    <t>Выплаты гражданам, удостоенным наград Новосибирской области (Закон НСО от 27.12.2002 № 85-ОЗ) в т.ч.</t>
  </si>
  <si>
    <t>28.4.01.12030</t>
  </si>
  <si>
    <t>расходы на выплату ежемесячной доплаты (постановление Правительства НСО от 13.09.2022 № 428-п) лицам, удостоенным почетного звания "Почетный гражданин Новосибирской области"</t>
  </si>
  <si>
    <t>расходы на выплату ежемесячной доплаты (постановление Правительства НСО от 13.09.2022 № 428-п) лицам, награжденным знаком отличия "За заслуги перед Новосибирской областью"</t>
  </si>
  <si>
    <t>Выплата социального пособия на погребение</t>
  </si>
  <si>
    <t>28.3.04.15020</t>
  </si>
  <si>
    <t xml:space="preserve">Индексация размера пособия с 01.02.2024 (постановление Правительства  РФ от 23.01.2024 № 46)                                                                                             </t>
  </si>
  <si>
    <t>Выплаты компенсации народным дружинникам и единовременные пособия членам их семей</t>
  </si>
  <si>
    <t>28.3.04.15030</t>
  </si>
  <si>
    <t>231 000,0 рублей - в случае получения тяжкого вреда здоровью;     115 500,0 рублей - в случае получения вреда здоровью средней тяжести; 11 550,0 рублей - в случае получения легкого вреда здоровью</t>
  </si>
  <si>
    <t>Ежемесячное пособие на ребенка</t>
  </si>
  <si>
    <t>28.3.02.11019</t>
  </si>
  <si>
    <t>467,86;701,77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</si>
  <si>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</si>
  <si>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</si>
  <si>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06</t>
  </si>
  <si>
    <t>28.3.04.14160</t>
  </si>
  <si>
    <t>8 800,00
11 000,00
13 200,00</t>
  </si>
  <si>
    <t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</si>
  <si>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02.3. 05.R0862</t>
  </si>
  <si>
    <t>Материальная помощь участникам специальной военной операции и членам их семей</t>
  </si>
  <si>
    <t>99.0.00.16580</t>
  </si>
  <si>
    <t>500 000,0                                                1 000 000,0                                         3 000 000,0</t>
  </si>
  <si>
    <t>Выплаты отдельным категориям гражданам, принимающим участие в специальной военной операции</t>
  </si>
  <si>
    <t>99.0.00.16590</t>
  </si>
  <si>
    <t>Единовременная выплата гражданам, заключившим контракт о прохождении военной службы</t>
  </si>
  <si>
    <t>10</t>
  </si>
  <si>
    <t>99.0.00.10240</t>
  </si>
  <si>
    <t>28.3.04.15330</t>
  </si>
  <si>
    <t>Дополнительные меры соцподдержки медработникам введены  Постановлением Правительства НСО от 14.08.2023 № 378-п</t>
  </si>
  <si>
    <t xml:space="preserve"> 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</si>
  <si>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2024 год
</t>
  </si>
  <si>
    <t>Исполнено по состоянию на 01.01.2025 года</t>
  </si>
  <si>
    <t>* В столбце "Примечание" представлена фактическая численность получателей на 01.01.2025</t>
  </si>
  <si>
    <t>106 - октябрь                                                      135 - ноябрь                                                      197 - декабрь</t>
  </si>
  <si>
    <t xml:space="preserve">52 205 - 1.10                                               50 496 - 1.11                                                           49 644  - 1.12                                     </t>
  </si>
  <si>
    <t>50 000,0                                                 30 000,0                                      23 000,0                                   14 000,0                               9 000,0                                  7 000,0                                 4 500</t>
  </si>
  <si>
    <t xml:space="preserve"> 9                                             87                                       116</t>
  </si>
  <si>
    <t>668                                         875</t>
  </si>
  <si>
    <t>680                      900                   1360</t>
  </si>
  <si>
    <t>10                                             90                                       115</t>
  </si>
  <si>
    <t xml:space="preserve"> 2556 (1229,  1203, 124)</t>
  </si>
  <si>
    <t>253 (15, 105, 133)</t>
  </si>
  <si>
    <t>105 843 - 1.11                                                                             104 959 - 1.12                                                    104 532 - 1.01</t>
  </si>
  <si>
    <t>205 647 - 1.11                                                                             204 609 - 1.12                                                  205 843 - 1.01</t>
  </si>
  <si>
    <t>02.3. 05.R0869
02.3. 05.R086F</t>
  </si>
  <si>
    <t>Министр</t>
  </si>
  <si>
    <t>Е.В. Бахарева</t>
  </si>
  <si>
    <t>Заместитель начальника управления</t>
  </si>
  <si>
    <t>А.В. Медведев</t>
  </si>
  <si>
    <t>Специальная социальная выплата отдельным категориям медицинских работников (за исключением руководителей медицинских организаций и их заместителей, а также случаев внутреннего и внешнего совместительства) медицинских организаций, входящих в государственную и муниципальную системы здравоохранения, и оказывающим не входящую в базовую программу обязательного медицинского страхования медицинскую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</si>
</sst>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000;[Red]\-000;&quot;₽&quot;"/>
    <numFmt numFmtId="167" formatCode="000;;&quot;&quot;"/>
    <numFmt numFmtId="168" formatCode="00;;&quot;&quot;"/>
  </numFmts>
  <fonts count="12" x14ac:knownFonts="1">
    <font>
      <sz val="10"/>
      <color theme="1"/>
      <name val="Arial Cy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Arial Cy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</font>
    <font>
      <sz val="12"/>
      <name val="Times New Roman"/>
      <family val="1"/>
      <charset val="204"/>
    </font>
    <font>
      <sz val="10"/>
      <color theme="1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11" fillId="0" borderId="0" applyFont="0" applyFill="0" applyBorder="0" applyProtection="0"/>
  </cellStyleXfs>
  <cellXfs count="90">
    <xf numFmtId="0" fontId="0" fillId="0" borderId="0" xfId="0"/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Fill="1"/>
    <xf numFmtId="164" fontId="7" fillId="0" borderId="0" xfId="0" applyNumberFormat="1" applyFont="1" applyFill="1"/>
    <xf numFmtId="0" fontId="4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/>
    <xf numFmtId="166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7" fillId="0" borderId="0" xfId="5" applyNumberFormat="1" applyFont="1" applyFill="1"/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/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Fill="1"/>
    <xf numFmtId="4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0" xfId="0" applyFill="1"/>
    <xf numFmtId="0" fontId="8" fillId="0" borderId="0" xfId="0" applyFont="1" applyFill="1"/>
    <xf numFmtId="167" fontId="10" fillId="0" borderId="4" xfId="0" applyNumberFormat="1" applyFont="1" applyFill="1" applyBorder="1" applyAlignment="1">
      <alignment horizontal="center" vertical="center"/>
    </xf>
    <xf numFmtId="168" fontId="10" fillId="0" borderId="4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2" fontId="5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" xfId="5" builtinId="3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0"/>
  <sheetViews>
    <sheetView tabSelected="1" zoomScale="80" workbookViewId="0">
      <pane xSplit="1" ySplit="9" topLeftCell="B37" activePane="bottomRight" state="frozen"/>
      <selection activeCell="I47" sqref="I47"/>
      <selection pane="topRight"/>
      <selection pane="bottomLeft"/>
      <selection pane="bottomRight" activeCell="J56" sqref="J56"/>
    </sheetView>
  </sheetViews>
  <sheetFormatPr defaultColWidth="9.140625" defaultRowHeight="18" x14ac:dyDescent="0.25"/>
  <cols>
    <col min="1" max="1" width="45.140625" style="2" customWidth="1"/>
    <col min="2" max="2" width="6.5703125" style="3" customWidth="1"/>
    <col min="3" max="4" width="6" style="2" customWidth="1"/>
    <col min="5" max="5" width="22.140625" style="4" customWidth="1"/>
    <col min="6" max="6" width="16.42578125" style="5" customWidth="1"/>
    <col min="7" max="7" width="16.42578125" style="1" customWidth="1"/>
    <col min="8" max="8" width="13.85546875" style="1" customWidth="1"/>
    <col min="9" max="9" width="15.42578125" style="1" customWidth="1"/>
    <col min="10" max="10" width="15" style="1" customWidth="1"/>
    <col min="11" max="11" width="24.5703125" style="1" customWidth="1"/>
    <col min="12" max="12" width="17.42578125" style="1" customWidth="1"/>
    <col min="13" max="13" width="14.5703125" style="1" customWidth="1"/>
    <col min="14" max="14" width="9.5703125" style="1" customWidth="1"/>
    <col min="15" max="15" width="9.140625" style="1" customWidth="1"/>
    <col min="16" max="16" width="12.85546875" style="1" customWidth="1"/>
    <col min="17" max="17" width="9.42578125" style="1" customWidth="1"/>
    <col min="18" max="18" width="10.42578125" style="1" customWidth="1"/>
    <col min="19" max="19" width="12.85546875" style="1" customWidth="1"/>
    <col min="20" max="20" width="26.7109375" style="1" customWidth="1"/>
    <col min="21" max="21" width="14.5703125" style="1" customWidth="1"/>
    <col min="22" max="22" width="24.7109375" style="6" hidden="1" customWidth="1"/>
    <col min="23" max="23" width="39.28515625" style="1" customWidth="1"/>
    <col min="24" max="25" width="15" style="7" customWidth="1"/>
    <col min="26" max="26" width="9.140625" style="7"/>
    <col min="27" max="27" width="18.28515625" style="1" customWidth="1"/>
    <col min="28" max="16384" width="9.140625" style="1"/>
  </cols>
  <sheetData>
    <row r="1" spans="1:26" x14ac:dyDescent="0.25">
      <c r="W1" s="8" t="s">
        <v>0</v>
      </c>
    </row>
    <row r="2" spans="1:26" s="6" customFormat="1" ht="70.5" customHeight="1" x14ac:dyDescent="0.3">
      <c r="A2" s="2"/>
      <c r="B2" s="3"/>
      <c r="C2" s="2"/>
      <c r="D2" s="2"/>
      <c r="E2" s="79" t="s">
        <v>122</v>
      </c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9"/>
      <c r="Y2" s="9"/>
      <c r="Z2" s="9"/>
    </row>
    <row r="4" spans="1:26" s="2" customFormat="1" ht="35.25" customHeight="1" x14ac:dyDescent="0.3">
      <c r="A4" s="76" t="s">
        <v>1</v>
      </c>
      <c r="B4" s="84" t="s">
        <v>2</v>
      </c>
      <c r="C4" s="84" t="s">
        <v>3</v>
      </c>
      <c r="D4" s="84" t="s">
        <v>4</v>
      </c>
      <c r="E4" s="76" t="s">
        <v>5</v>
      </c>
      <c r="F4" s="76" t="s">
        <v>6</v>
      </c>
      <c r="G4" s="76"/>
      <c r="H4" s="76" t="s">
        <v>123</v>
      </c>
      <c r="I4" s="76"/>
      <c r="J4" s="77" t="s">
        <v>7</v>
      </c>
      <c r="K4" s="77"/>
      <c r="L4" s="77"/>
      <c r="M4" s="77"/>
      <c r="N4" s="77"/>
      <c r="O4" s="77"/>
      <c r="P4" s="77"/>
      <c r="Q4" s="77"/>
      <c r="R4" s="77"/>
      <c r="S4" s="77"/>
      <c r="T4" s="77"/>
      <c r="U4" s="82"/>
      <c r="V4" s="10"/>
      <c r="W4" s="83" t="s">
        <v>8</v>
      </c>
      <c r="X4" s="9"/>
      <c r="Y4" s="9"/>
      <c r="Z4" s="9"/>
    </row>
    <row r="5" spans="1:26" s="2" customFormat="1" ht="52.5" customHeight="1" x14ac:dyDescent="0.3">
      <c r="A5" s="76"/>
      <c r="B5" s="85"/>
      <c r="C5" s="86"/>
      <c r="D5" s="86"/>
      <c r="E5" s="87"/>
      <c r="F5" s="76"/>
      <c r="G5" s="76"/>
      <c r="H5" s="76"/>
      <c r="I5" s="76"/>
      <c r="J5" s="77" t="s">
        <v>9</v>
      </c>
      <c r="K5" s="77"/>
      <c r="L5" s="77"/>
      <c r="M5" s="77" t="s">
        <v>10</v>
      </c>
      <c r="N5" s="77"/>
      <c r="O5" s="77"/>
      <c r="P5" s="77" t="s">
        <v>11</v>
      </c>
      <c r="Q5" s="77"/>
      <c r="R5" s="77"/>
      <c r="S5" s="77" t="s">
        <v>12</v>
      </c>
      <c r="T5" s="77"/>
      <c r="U5" s="82"/>
      <c r="V5" s="11" t="s">
        <v>13</v>
      </c>
      <c r="W5" s="81"/>
      <c r="X5" s="9"/>
      <c r="Y5" s="9"/>
      <c r="Z5" s="9"/>
    </row>
    <row r="6" spans="1:26" s="2" customFormat="1" ht="18.75" x14ac:dyDescent="0.3">
      <c r="A6" s="76"/>
      <c r="B6" s="85"/>
      <c r="C6" s="86"/>
      <c r="D6" s="86"/>
      <c r="E6" s="87"/>
      <c r="F6" s="76"/>
      <c r="G6" s="76"/>
      <c r="H6" s="76"/>
      <c r="I6" s="76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82"/>
      <c r="V6" s="10"/>
      <c r="W6" s="81"/>
      <c r="X6" s="9"/>
      <c r="Y6" s="9"/>
      <c r="Z6" s="9"/>
    </row>
    <row r="7" spans="1:26" s="2" customFormat="1" ht="18.75" x14ac:dyDescent="0.3">
      <c r="A7" s="76"/>
      <c r="B7" s="85"/>
      <c r="C7" s="86"/>
      <c r="D7" s="86"/>
      <c r="E7" s="87"/>
      <c r="F7" s="76" t="s">
        <v>14</v>
      </c>
      <c r="G7" s="76" t="s">
        <v>15</v>
      </c>
      <c r="H7" s="76" t="s">
        <v>14</v>
      </c>
      <c r="I7" s="76" t="s">
        <v>16</v>
      </c>
      <c r="J7" s="77" t="s">
        <v>14</v>
      </c>
      <c r="K7" s="77" t="s">
        <v>17</v>
      </c>
      <c r="L7" s="77" t="s">
        <v>15</v>
      </c>
      <c r="M7" s="77" t="s">
        <v>14</v>
      </c>
      <c r="N7" s="77" t="s">
        <v>18</v>
      </c>
      <c r="O7" s="77" t="s">
        <v>15</v>
      </c>
      <c r="P7" s="77" t="s">
        <v>14</v>
      </c>
      <c r="Q7" s="77" t="s">
        <v>18</v>
      </c>
      <c r="R7" s="77" t="s">
        <v>15</v>
      </c>
      <c r="S7" s="77" t="s">
        <v>14</v>
      </c>
      <c r="T7" s="77" t="s">
        <v>17</v>
      </c>
      <c r="U7" s="77" t="s">
        <v>15</v>
      </c>
      <c r="V7" s="10"/>
      <c r="W7" s="82"/>
      <c r="X7" s="9"/>
      <c r="Y7" s="9"/>
      <c r="Z7" s="9"/>
    </row>
    <row r="8" spans="1:26" s="2" customFormat="1" ht="18.75" x14ac:dyDescent="0.3">
      <c r="A8" s="76"/>
      <c r="B8" s="85"/>
      <c r="C8" s="86"/>
      <c r="D8" s="86"/>
      <c r="E8" s="87"/>
      <c r="F8" s="76"/>
      <c r="G8" s="76"/>
      <c r="H8" s="76"/>
      <c r="I8" s="87"/>
      <c r="J8" s="77"/>
      <c r="K8" s="78"/>
      <c r="L8" s="78"/>
      <c r="M8" s="78"/>
      <c r="N8" s="78"/>
      <c r="O8" s="77"/>
      <c r="P8" s="77"/>
      <c r="Q8" s="78"/>
      <c r="R8" s="78"/>
      <c r="S8" s="77"/>
      <c r="T8" s="78"/>
      <c r="U8" s="78"/>
      <c r="V8" s="10"/>
      <c r="W8" s="82"/>
      <c r="X8" s="9"/>
      <c r="Y8" s="9"/>
      <c r="Z8" s="9"/>
    </row>
    <row r="9" spans="1:26" s="2" customFormat="1" ht="32.25" customHeight="1" x14ac:dyDescent="0.3">
      <c r="A9" s="76"/>
      <c r="B9" s="85"/>
      <c r="C9" s="86"/>
      <c r="D9" s="86"/>
      <c r="E9" s="87"/>
      <c r="F9" s="76"/>
      <c r="G9" s="76"/>
      <c r="H9" s="76"/>
      <c r="I9" s="87"/>
      <c r="J9" s="77"/>
      <c r="K9" s="78"/>
      <c r="L9" s="78"/>
      <c r="M9" s="78"/>
      <c r="N9" s="78"/>
      <c r="O9" s="77"/>
      <c r="P9" s="77"/>
      <c r="Q9" s="78"/>
      <c r="R9" s="78"/>
      <c r="S9" s="77"/>
      <c r="T9" s="78"/>
      <c r="U9" s="78"/>
      <c r="V9" s="10"/>
      <c r="W9" s="82"/>
      <c r="X9" s="9"/>
      <c r="Y9" s="9"/>
      <c r="Z9" s="9"/>
    </row>
    <row r="10" spans="1:26" s="18" customFormat="1" ht="92.25" customHeight="1" x14ac:dyDescent="0.3">
      <c r="A10" s="64" t="s">
        <v>19</v>
      </c>
      <c r="B10" s="67" t="s">
        <v>20</v>
      </c>
      <c r="C10" s="64">
        <v>10</v>
      </c>
      <c r="D10" s="67" t="s">
        <v>21</v>
      </c>
      <c r="E10" s="64" t="s">
        <v>22</v>
      </c>
      <c r="F10" s="21">
        <v>3514</v>
      </c>
      <c r="G10" s="22">
        <v>22258.799999999999</v>
      </c>
      <c r="H10" s="21">
        <v>3514</v>
      </c>
      <c r="I10" s="22">
        <v>22258.799999999999</v>
      </c>
      <c r="J10" s="21">
        <f t="shared" ref="J10:J27" si="0">H10</f>
        <v>3514</v>
      </c>
      <c r="K10" s="23">
        <v>262.98</v>
      </c>
      <c r="L10" s="22">
        <f>I10-O10-R10</f>
        <v>10444.692959999998</v>
      </c>
      <c r="M10" s="21">
        <v>2700</v>
      </c>
      <c r="N10" s="24">
        <v>58.69</v>
      </c>
      <c r="O10" s="22">
        <f>M10*N10*12/1000</f>
        <v>1901.556</v>
      </c>
      <c r="P10" s="21">
        <v>3312</v>
      </c>
      <c r="Q10" s="24">
        <v>249.41</v>
      </c>
      <c r="R10" s="22">
        <f>P10*Q10*12/1000</f>
        <v>9912.5510400000003</v>
      </c>
      <c r="S10" s="25">
        <v>0</v>
      </c>
      <c r="T10" s="25">
        <v>876.51</v>
      </c>
      <c r="U10" s="25">
        <v>0</v>
      </c>
      <c r="V10" s="19"/>
      <c r="W10" s="19">
        <v>9363</v>
      </c>
      <c r="X10" s="16"/>
      <c r="Y10" s="17"/>
      <c r="Z10" s="17"/>
    </row>
    <row r="11" spans="1:26" s="18" customFormat="1" ht="135" customHeight="1" x14ac:dyDescent="0.3">
      <c r="A11" s="64" t="s">
        <v>23</v>
      </c>
      <c r="B11" s="67" t="s">
        <v>20</v>
      </c>
      <c r="C11" s="64">
        <v>10</v>
      </c>
      <c r="D11" s="67" t="s">
        <v>21</v>
      </c>
      <c r="E11" s="64" t="s">
        <v>24</v>
      </c>
      <c r="F11" s="21">
        <v>70</v>
      </c>
      <c r="G11" s="22">
        <v>422.5</v>
      </c>
      <c r="H11" s="21">
        <v>68</v>
      </c>
      <c r="I11" s="22">
        <v>420.5</v>
      </c>
      <c r="J11" s="21">
        <f t="shared" si="0"/>
        <v>68</v>
      </c>
      <c r="K11" s="23">
        <v>321.38</v>
      </c>
      <c r="L11" s="22">
        <f>I11-O11-R11</f>
        <v>20.322320000000047</v>
      </c>
      <c r="M11" s="21">
        <v>105</v>
      </c>
      <c r="N11" s="24">
        <v>58.69</v>
      </c>
      <c r="O11" s="22">
        <f t="shared" ref="O11:O13" si="1">M11*N11*12/1000</f>
        <v>73.949399999999997</v>
      </c>
      <c r="P11" s="25">
        <v>109</v>
      </c>
      <c r="Q11" s="24">
        <v>249.41</v>
      </c>
      <c r="R11" s="22">
        <f>P11*Q11*12/1000</f>
        <v>326.22827999999998</v>
      </c>
      <c r="S11" s="25">
        <v>0</v>
      </c>
      <c r="T11" s="25">
        <v>876.51</v>
      </c>
      <c r="U11" s="25">
        <v>0</v>
      </c>
      <c r="V11" s="19"/>
      <c r="W11" s="19">
        <v>1321</v>
      </c>
      <c r="X11" s="16"/>
      <c r="Y11" s="17"/>
      <c r="Z11" s="16"/>
    </row>
    <row r="12" spans="1:26" s="18" customFormat="1" ht="75" customHeight="1" x14ac:dyDescent="0.3">
      <c r="A12" s="64" t="s">
        <v>25</v>
      </c>
      <c r="B12" s="67" t="s">
        <v>20</v>
      </c>
      <c r="C12" s="64">
        <v>10</v>
      </c>
      <c r="D12" s="67" t="s">
        <v>21</v>
      </c>
      <c r="E12" s="64" t="s">
        <v>26</v>
      </c>
      <c r="F12" s="21">
        <v>108276</v>
      </c>
      <c r="G12" s="22">
        <v>740976.9</v>
      </c>
      <c r="H12" s="21">
        <v>108276</v>
      </c>
      <c r="I12" s="22">
        <v>740976.9</v>
      </c>
      <c r="J12" s="21">
        <f t="shared" si="0"/>
        <v>108276</v>
      </c>
      <c r="K12" s="23">
        <v>525.9</v>
      </c>
      <c r="L12" s="22">
        <f>I12-O12</f>
        <v>694879.66116000002</v>
      </c>
      <c r="M12" s="21">
        <v>65453</v>
      </c>
      <c r="N12" s="24">
        <v>58.69</v>
      </c>
      <c r="O12" s="22">
        <f t="shared" si="1"/>
        <v>46097.238839999998</v>
      </c>
      <c r="P12" s="25" t="s">
        <v>27</v>
      </c>
      <c r="Q12" s="25" t="s">
        <v>27</v>
      </c>
      <c r="R12" s="25" t="s">
        <v>27</v>
      </c>
      <c r="S12" s="25">
        <v>0</v>
      </c>
      <c r="T12" s="25">
        <v>876.51</v>
      </c>
      <c r="U12" s="25">
        <v>0</v>
      </c>
      <c r="V12" s="19"/>
      <c r="W12" s="19" t="s">
        <v>134</v>
      </c>
      <c r="X12" s="16"/>
      <c r="Y12" s="17"/>
      <c r="Z12" s="16"/>
    </row>
    <row r="13" spans="1:26" s="18" customFormat="1" ht="65.25" customHeight="1" x14ac:dyDescent="0.3">
      <c r="A13" s="64" t="s">
        <v>28</v>
      </c>
      <c r="B13" s="67" t="s">
        <v>20</v>
      </c>
      <c r="C13" s="64">
        <v>10</v>
      </c>
      <c r="D13" s="67" t="s">
        <v>21</v>
      </c>
      <c r="E13" s="64" t="s">
        <v>29</v>
      </c>
      <c r="F13" s="21">
        <v>205318</v>
      </c>
      <c r="G13" s="22">
        <v>1409528.1</v>
      </c>
      <c r="H13" s="21">
        <v>205318</v>
      </c>
      <c r="I13" s="22">
        <v>1409528.1</v>
      </c>
      <c r="J13" s="21">
        <f t="shared" si="0"/>
        <v>205318</v>
      </c>
      <c r="K13" s="23">
        <f>K12</f>
        <v>525.9</v>
      </c>
      <c r="L13" s="22">
        <f>I13-O13</f>
        <v>1339661.4111600001</v>
      </c>
      <c r="M13" s="21">
        <v>99203</v>
      </c>
      <c r="N13" s="24">
        <v>58.69</v>
      </c>
      <c r="O13" s="22">
        <f t="shared" si="1"/>
        <v>69866.688839999988</v>
      </c>
      <c r="P13" s="25" t="s">
        <v>27</v>
      </c>
      <c r="Q13" s="25" t="s">
        <v>27</v>
      </c>
      <c r="R13" s="25" t="s">
        <v>27</v>
      </c>
      <c r="S13" s="25">
        <v>0</v>
      </c>
      <c r="T13" s="25">
        <v>876.51</v>
      </c>
      <c r="U13" s="25">
        <v>0</v>
      </c>
      <c r="V13" s="19"/>
      <c r="W13" s="19" t="s">
        <v>135</v>
      </c>
      <c r="X13" s="16"/>
      <c r="Y13" s="17"/>
      <c r="Z13" s="16"/>
    </row>
    <row r="14" spans="1:26" s="18" customFormat="1" ht="45" customHeight="1" x14ac:dyDescent="0.3">
      <c r="A14" s="64" t="s">
        <v>30</v>
      </c>
      <c r="B14" s="67" t="s">
        <v>20</v>
      </c>
      <c r="C14" s="64">
        <v>10</v>
      </c>
      <c r="D14" s="67" t="s">
        <v>21</v>
      </c>
      <c r="E14" s="64" t="s">
        <v>31</v>
      </c>
      <c r="F14" s="66" t="s">
        <v>131</v>
      </c>
      <c r="G14" s="65">
        <v>10290.299999999999</v>
      </c>
      <c r="H14" s="66" t="s">
        <v>128</v>
      </c>
      <c r="I14" s="65">
        <v>10286.700000000001</v>
      </c>
      <c r="J14" s="26" t="str">
        <f t="shared" si="0"/>
        <v xml:space="preserve"> 9                                             87                                       116</v>
      </c>
      <c r="K14" s="19" t="s">
        <v>32</v>
      </c>
      <c r="L14" s="27">
        <f>I14</f>
        <v>10286.700000000001</v>
      </c>
      <c r="M14" s="19" t="s">
        <v>27</v>
      </c>
      <c r="N14" s="19" t="s">
        <v>27</v>
      </c>
      <c r="O14" s="19" t="s">
        <v>27</v>
      </c>
      <c r="P14" s="19" t="s">
        <v>27</v>
      </c>
      <c r="Q14" s="19" t="s">
        <v>27</v>
      </c>
      <c r="R14" s="19" t="s">
        <v>27</v>
      </c>
      <c r="S14" s="19" t="s">
        <v>27</v>
      </c>
      <c r="T14" s="19" t="s">
        <v>27</v>
      </c>
      <c r="U14" s="19" t="s">
        <v>27</v>
      </c>
      <c r="V14" s="25"/>
      <c r="W14" s="19" t="s">
        <v>133</v>
      </c>
      <c r="X14" s="16"/>
      <c r="Y14" s="16"/>
      <c r="Z14" s="16"/>
    </row>
    <row r="15" spans="1:26" s="18" customFormat="1" ht="63" customHeight="1" x14ac:dyDescent="0.3">
      <c r="A15" s="64" t="s">
        <v>33</v>
      </c>
      <c r="B15" s="67" t="s">
        <v>20</v>
      </c>
      <c r="C15" s="64">
        <v>10</v>
      </c>
      <c r="D15" s="67" t="s">
        <v>21</v>
      </c>
      <c r="E15" s="64" t="s">
        <v>34</v>
      </c>
      <c r="F15" s="66" t="s">
        <v>130</v>
      </c>
      <c r="G15" s="65">
        <v>87323</v>
      </c>
      <c r="H15" s="66" t="s">
        <v>129</v>
      </c>
      <c r="I15" s="65">
        <v>87307.7</v>
      </c>
      <c r="J15" s="26" t="str">
        <f t="shared" si="0"/>
        <v>668                                         875</v>
      </c>
      <c r="K15" s="19" t="s">
        <v>35</v>
      </c>
      <c r="L15" s="27">
        <f>I15-U15</f>
        <v>55780.479200000002</v>
      </c>
      <c r="M15" s="19" t="s">
        <v>27</v>
      </c>
      <c r="N15" s="19" t="s">
        <v>27</v>
      </c>
      <c r="O15" s="19" t="s">
        <v>27</v>
      </c>
      <c r="P15" s="19" t="s">
        <v>27</v>
      </c>
      <c r="Q15" s="19" t="s">
        <v>27</v>
      </c>
      <c r="R15" s="19" t="s">
        <v>27</v>
      </c>
      <c r="S15" s="19">
        <v>1360</v>
      </c>
      <c r="T15" s="23">
        <v>23181.78</v>
      </c>
      <c r="U15" s="23">
        <f>S15*T15/1000</f>
        <v>31527.220799999996</v>
      </c>
      <c r="V15" s="25"/>
      <c r="W15" s="19" t="s">
        <v>132</v>
      </c>
      <c r="X15" s="17"/>
      <c r="Y15" s="16"/>
      <c r="Z15" s="16"/>
    </row>
    <row r="16" spans="1:26" s="18" customFormat="1" ht="92.25" customHeight="1" x14ac:dyDescent="0.3">
      <c r="A16" s="64" t="s">
        <v>36</v>
      </c>
      <c r="B16" s="67" t="s">
        <v>20</v>
      </c>
      <c r="C16" s="64">
        <v>10</v>
      </c>
      <c r="D16" s="67" t="s">
        <v>21</v>
      </c>
      <c r="E16" s="64" t="s">
        <v>37</v>
      </c>
      <c r="F16" s="66">
        <v>15</v>
      </c>
      <c r="G16" s="65">
        <v>69.7</v>
      </c>
      <c r="H16" s="66">
        <v>15</v>
      </c>
      <c r="I16" s="65">
        <v>68.099999999999994</v>
      </c>
      <c r="J16" s="21">
        <v>0</v>
      </c>
      <c r="K16" s="19">
        <v>0</v>
      </c>
      <c r="L16" s="27">
        <v>0</v>
      </c>
      <c r="M16" s="28">
        <v>14</v>
      </c>
      <c r="N16" s="24">
        <v>58.69</v>
      </c>
      <c r="O16" s="27">
        <f>I16-R16</f>
        <v>23.206199999999988</v>
      </c>
      <c r="P16" s="19">
        <v>15</v>
      </c>
      <c r="Q16" s="24">
        <v>249.41</v>
      </c>
      <c r="R16" s="27">
        <f>P16*Q16*12/1000</f>
        <v>44.893800000000006</v>
      </c>
      <c r="S16" s="19" t="s">
        <v>27</v>
      </c>
      <c r="T16" s="19" t="s">
        <v>27</v>
      </c>
      <c r="U16" s="19" t="s">
        <v>27</v>
      </c>
      <c r="V16" s="25"/>
      <c r="W16" s="19">
        <v>516</v>
      </c>
      <c r="X16" s="16"/>
      <c r="Y16" s="16"/>
      <c r="Z16" s="16"/>
    </row>
    <row r="17" spans="1:26" s="18" customFormat="1" ht="63" x14ac:dyDescent="0.3">
      <c r="A17" s="64" t="s">
        <v>38</v>
      </c>
      <c r="B17" s="67" t="s">
        <v>20</v>
      </c>
      <c r="C17" s="64">
        <v>10</v>
      </c>
      <c r="D17" s="67" t="s">
        <v>39</v>
      </c>
      <c r="E17" s="64" t="s">
        <v>40</v>
      </c>
      <c r="F17" s="66">
        <v>1300</v>
      </c>
      <c r="G17" s="65">
        <v>396429.19129000005</v>
      </c>
      <c r="H17" s="66">
        <v>1185</v>
      </c>
      <c r="I17" s="65">
        <v>396429.19130000001</v>
      </c>
      <c r="J17" s="26">
        <f>H17</f>
        <v>1185</v>
      </c>
      <c r="K17" s="29" t="s">
        <v>41</v>
      </c>
      <c r="L17" s="27">
        <f>I17</f>
        <v>396429.19130000001</v>
      </c>
      <c r="M17" s="19" t="s">
        <v>27</v>
      </c>
      <c r="N17" s="19" t="s">
        <v>27</v>
      </c>
      <c r="O17" s="19" t="s">
        <v>27</v>
      </c>
      <c r="P17" s="19" t="s">
        <v>27</v>
      </c>
      <c r="Q17" s="19" t="s">
        <v>27</v>
      </c>
      <c r="R17" s="19" t="s">
        <v>27</v>
      </c>
      <c r="S17" s="19" t="s">
        <v>27</v>
      </c>
      <c r="T17" s="19" t="s">
        <v>27</v>
      </c>
      <c r="U17" s="19" t="s">
        <v>27</v>
      </c>
      <c r="V17" s="19"/>
      <c r="W17" s="20" t="s">
        <v>125</v>
      </c>
      <c r="X17" s="16"/>
      <c r="Y17" s="16"/>
      <c r="Z17" s="16"/>
    </row>
    <row r="18" spans="1:26" s="18" customFormat="1" ht="47.25" x14ac:dyDescent="0.3">
      <c r="A18" s="64" t="s">
        <v>42</v>
      </c>
      <c r="B18" s="67" t="s">
        <v>20</v>
      </c>
      <c r="C18" s="64">
        <v>10</v>
      </c>
      <c r="D18" s="67" t="s">
        <v>21</v>
      </c>
      <c r="E18" s="64" t="s">
        <v>43</v>
      </c>
      <c r="F18" s="66">
        <v>500</v>
      </c>
      <c r="G18" s="65">
        <v>65581.2</v>
      </c>
      <c r="H18" s="66">
        <v>208</v>
      </c>
      <c r="I18" s="65">
        <v>65581.2</v>
      </c>
      <c r="J18" s="26">
        <v>208</v>
      </c>
      <c r="K18" s="27">
        <v>314700</v>
      </c>
      <c r="L18" s="27">
        <f>I18</f>
        <v>65581.2</v>
      </c>
      <c r="M18" s="19" t="s">
        <v>27</v>
      </c>
      <c r="N18" s="19" t="s">
        <v>27</v>
      </c>
      <c r="O18" s="19" t="s">
        <v>27</v>
      </c>
      <c r="P18" s="19" t="s">
        <v>27</v>
      </c>
      <c r="Q18" s="19" t="s">
        <v>27</v>
      </c>
      <c r="R18" s="19" t="s">
        <v>27</v>
      </c>
      <c r="S18" s="19" t="s">
        <v>27</v>
      </c>
      <c r="T18" s="19" t="s">
        <v>27</v>
      </c>
      <c r="U18" s="19" t="s">
        <v>27</v>
      </c>
      <c r="V18" s="19"/>
      <c r="W18" s="30">
        <v>208</v>
      </c>
      <c r="X18" s="31"/>
      <c r="Y18" s="16"/>
      <c r="Z18" s="16"/>
    </row>
    <row r="19" spans="1:26" s="18" customFormat="1" ht="110.25" x14ac:dyDescent="0.3">
      <c r="A19" s="64" t="s">
        <v>44</v>
      </c>
      <c r="B19" s="67" t="s">
        <v>20</v>
      </c>
      <c r="C19" s="64">
        <v>10</v>
      </c>
      <c r="D19" s="67" t="s">
        <v>21</v>
      </c>
      <c r="E19" s="64" t="s">
        <v>45</v>
      </c>
      <c r="F19" s="66">
        <v>78412</v>
      </c>
      <c r="G19" s="65">
        <v>278451.17</v>
      </c>
      <c r="H19" s="66">
        <f>(I19*1000)/T19</f>
        <v>69611.592499999999</v>
      </c>
      <c r="I19" s="65">
        <v>278446.37</v>
      </c>
      <c r="J19" s="26" t="s">
        <v>27</v>
      </c>
      <c r="K19" s="27" t="s">
        <v>27</v>
      </c>
      <c r="L19" s="27" t="s">
        <v>27</v>
      </c>
      <c r="M19" s="19" t="s">
        <v>27</v>
      </c>
      <c r="N19" s="19" t="s">
        <v>27</v>
      </c>
      <c r="O19" s="19" t="s">
        <v>27</v>
      </c>
      <c r="P19" s="19" t="s">
        <v>27</v>
      </c>
      <c r="Q19" s="19" t="s">
        <v>27</v>
      </c>
      <c r="R19" s="19" t="s">
        <v>27</v>
      </c>
      <c r="S19" s="26">
        <f t="shared" ref="S19:S28" si="2">H19</f>
        <v>69611.592499999999</v>
      </c>
      <c r="T19" s="19">
        <v>4000</v>
      </c>
      <c r="U19" s="22">
        <f t="shared" ref="U19:U24" si="3">(T19*S19)/1000</f>
        <v>278446.37</v>
      </c>
      <c r="V19" s="19"/>
      <c r="W19" s="21">
        <f t="shared" ref="W19:W50" si="4">H19</f>
        <v>69611.592499999999</v>
      </c>
      <c r="X19" s="31"/>
      <c r="Y19" s="16"/>
      <c r="Z19" s="16"/>
    </row>
    <row r="20" spans="1:26" s="18" customFormat="1" ht="84.75" customHeight="1" x14ac:dyDescent="0.3">
      <c r="A20" s="32" t="s">
        <v>46</v>
      </c>
      <c r="B20" s="67" t="s">
        <v>20</v>
      </c>
      <c r="C20" s="64">
        <v>10</v>
      </c>
      <c r="D20" s="67" t="s">
        <v>39</v>
      </c>
      <c r="E20" s="64" t="s">
        <v>47</v>
      </c>
      <c r="F20" s="21">
        <v>62000</v>
      </c>
      <c r="G20" s="22">
        <v>30344.6</v>
      </c>
      <c r="H20" s="21">
        <f t="shared" ref="H20:H24" si="5">(I20*1000)/T20</f>
        <v>13790</v>
      </c>
      <c r="I20" s="22">
        <v>30338</v>
      </c>
      <c r="J20" s="19" t="s">
        <v>27</v>
      </c>
      <c r="K20" s="19" t="s">
        <v>27</v>
      </c>
      <c r="L20" s="19" t="s">
        <v>27</v>
      </c>
      <c r="M20" s="19" t="s">
        <v>27</v>
      </c>
      <c r="N20" s="19" t="s">
        <v>27</v>
      </c>
      <c r="O20" s="19" t="s">
        <v>27</v>
      </c>
      <c r="P20" s="19" t="s">
        <v>27</v>
      </c>
      <c r="Q20" s="19" t="s">
        <v>27</v>
      </c>
      <c r="R20" s="19" t="s">
        <v>27</v>
      </c>
      <c r="S20" s="21">
        <f t="shared" si="2"/>
        <v>13790</v>
      </c>
      <c r="T20" s="27">
        <v>2200</v>
      </c>
      <c r="U20" s="22">
        <f t="shared" si="3"/>
        <v>30338</v>
      </c>
      <c r="V20" s="25"/>
      <c r="W20" s="21">
        <f t="shared" si="4"/>
        <v>13790</v>
      </c>
      <c r="X20" s="31"/>
      <c r="Y20" s="16"/>
      <c r="Z20" s="16"/>
    </row>
    <row r="21" spans="1:26" s="18" customFormat="1" ht="63.75" customHeight="1" x14ac:dyDescent="0.3">
      <c r="A21" s="32" t="s">
        <v>48</v>
      </c>
      <c r="B21" s="67" t="s">
        <v>20</v>
      </c>
      <c r="C21" s="64">
        <v>10</v>
      </c>
      <c r="D21" s="67" t="s">
        <v>39</v>
      </c>
      <c r="E21" s="64" t="s">
        <v>49</v>
      </c>
      <c r="F21" s="21">
        <v>19000</v>
      </c>
      <c r="G21" s="22">
        <v>475.5</v>
      </c>
      <c r="H21" s="21">
        <f t="shared" si="5"/>
        <v>1440.909090909091</v>
      </c>
      <c r="I21" s="22">
        <v>475.5</v>
      </c>
      <c r="J21" s="19" t="s">
        <v>27</v>
      </c>
      <c r="K21" s="19" t="s">
        <v>27</v>
      </c>
      <c r="L21" s="19" t="s">
        <v>27</v>
      </c>
      <c r="M21" s="19" t="s">
        <v>27</v>
      </c>
      <c r="N21" s="19" t="s">
        <v>27</v>
      </c>
      <c r="O21" s="19" t="s">
        <v>27</v>
      </c>
      <c r="P21" s="19" t="s">
        <v>27</v>
      </c>
      <c r="Q21" s="19" t="s">
        <v>27</v>
      </c>
      <c r="R21" s="19" t="s">
        <v>27</v>
      </c>
      <c r="S21" s="21">
        <f t="shared" si="2"/>
        <v>1440.909090909091</v>
      </c>
      <c r="T21" s="27">
        <v>330</v>
      </c>
      <c r="U21" s="22">
        <f t="shared" si="3"/>
        <v>475.5</v>
      </c>
      <c r="V21" s="25"/>
      <c r="W21" s="21">
        <f t="shared" si="4"/>
        <v>1440.909090909091</v>
      </c>
      <c r="X21" s="16"/>
      <c r="Y21" s="16"/>
      <c r="Z21" s="16"/>
    </row>
    <row r="22" spans="1:26" s="18" customFormat="1" ht="63.75" customHeight="1" x14ac:dyDescent="0.3">
      <c r="A22" s="32" t="s">
        <v>50</v>
      </c>
      <c r="B22" s="67" t="s">
        <v>20</v>
      </c>
      <c r="C22" s="64">
        <v>10</v>
      </c>
      <c r="D22" s="67" t="s">
        <v>39</v>
      </c>
      <c r="E22" s="64" t="s">
        <v>51</v>
      </c>
      <c r="F22" s="66">
        <v>8000</v>
      </c>
      <c r="G22" s="65">
        <v>43609</v>
      </c>
      <c r="H22" s="21">
        <f t="shared" si="5"/>
        <v>7928.909090909091</v>
      </c>
      <c r="I22" s="22">
        <v>43609</v>
      </c>
      <c r="J22" s="19" t="s">
        <v>27</v>
      </c>
      <c r="K22" s="19" t="s">
        <v>27</v>
      </c>
      <c r="L22" s="19" t="s">
        <v>27</v>
      </c>
      <c r="M22" s="19" t="s">
        <v>27</v>
      </c>
      <c r="N22" s="19" t="s">
        <v>27</v>
      </c>
      <c r="O22" s="19" t="s">
        <v>27</v>
      </c>
      <c r="P22" s="19" t="s">
        <v>27</v>
      </c>
      <c r="Q22" s="19" t="s">
        <v>27</v>
      </c>
      <c r="R22" s="19" t="s">
        <v>27</v>
      </c>
      <c r="S22" s="21">
        <f t="shared" si="2"/>
        <v>7928.909090909091</v>
      </c>
      <c r="T22" s="22">
        <v>5500</v>
      </c>
      <c r="U22" s="22">
        <f t="shared" si="3"/>
        <v>43609</v>
      </c>
      <c r="V22" s="25"/>
      <c r="W22" s="21">
        <f t="shared" si="4"/>
        <v>7928.909090909091</v>
      </c>
      <c r="X22" s="31"/>
      <c r="Y22" s="16"/>
      <c r="Z22" s="16"/>
    </row>
    <row r="23" spans="1:26" s="18" customFormat="1" ht="87" customHeight="1" x14ac:dyDescent="0.3">
      <c r="A23" s="32" t="s">
        <v>52</v>
      </c>
      <c r="B23" s="67" t="s">
        <v>20</v>
      </c>
      <c r="C23" s="64">
        <v>10</v>
      </c>
      <c r="D23" s="67" t="s">
        <v>39</v>
      </c>
      <c r="E23" s="64" t="s">
        <v>53</v>
      </c>
      <c r="F23" s="66">
        <v>920</v>
      </c>
      <c r="G23" s="65">
        <v>8030</v>
      </c>
      <c r="H23" s="21">
        <f t="shared" si="5"/>
        <v>730</v>
      </c>
      <c r="I23" s="22">
        <v>8030</v>
      </c>
      <c r="J23" s="19" t="s">
        <v>27</v>
      </c>
      <c r="K23" s="19" t="s">
        <v>27</v>
      </c>
      <c r="L23" s="19" t="s">
        <v>27</v>
      </c>
      <c r="M23" s="19" t="s">
        <v>27</v>
      </c>
      <c r="N23" s="19" t="s">
        <v>27</v>
      </c>
      <c r="O23" s="19" t="s">
        <v>27</v>
      </c>
      <c r="P23" s="19" t="s">
        <v>27</v>
      </c>
      <c r="Q23" s="19" t="s">
        <v>27</v>
      </c>
      <c r="R23" s="19" t="s">
        <v>27</v>
      </c>
      <c r="S23" s="21">
        <f t="shared" si="2"/>
        <v>730</v>
      </c>
      <c r="T23" s="22">
        <v>11000</v>
      </c>
      <c r="U23" s="22">
        <f t="shared" si="3"/>
        <v>8030</v>
      </c>
      <c r="V23" s="25"/>
      <c r="W23" s="21">
        <f t="shared" si="4"/>
        <v>730</v>
      </c>
      <c r="X23" s="16"/>
      <c r="Y23" s="16"/>
      <c r="Z23" s="16"/>
    </row>
    <row r="24" spans="1:26" s="18" customFormat="1" ht="63.75" customHeight="1" x14ac:dyDescent="0.3">
      <c r="A24" s="64" t="s">
        <v>54</v>
      </c>
      <c r="B24" s="67" t="s">
        <v>20</v>
      </c>
      <c r="C24" s="64">
        <v>10</v>
      </c>
      <c r="D24" s="67" t="s">
        <v>39</v>
      </c>
      <c r="E24" s="64" t="s">
        <v>55</v>
      </c>
      <c r="F24" s="66">
        <v>160</v>
      </c>
      <c r="G24" s="65">
        <v>269.5</v>
      </c>
      <c r="H24" s="21">
        <f t="shared" si="5"/>
        <v>49</v>
      </c>
      <c r="I24" s="65">
        <v>269.5</v>
      </c>
      <c r="J24" s="19" t="s">
        <v>27</v>
      </c>
      <c r="K24" s="19" t="s">
        <v>27</v>
      </c>
      <c r="L24" s="19" t="s">
        <v>27</v>
      </c>
      <c r="M24" s="19" t="s">
        <v>27</v>
      </c>
      <c r="N24" s="19" t="s">
        <v>27</v>
      </c>
      <c r="O24" s="19" t="s">
        <v>27</v>
      </c>
      <c r="P24" s="19" t="s">
        <v>27</v>
      </c>
      <c r="Q24" s="19" t="s">
        <v>27</v>
      </c>
      <c r="R24" s="19" t="s">
        <v>27</v>
      </c>
      <c r="S24" s="21">
        <f t="shared" si="2"/>
        <v>49</v>
      </c>
      <c r="T24" s="22">
        <v>5500</v>
      </c>
      <c r="U24" s="22">
        <f t="shared" si="3"/>
        <v>269.5</v>
      </c>
      <c r="V24" s="25"/>
      <c r="W24" s="21">
        <f t="shared" si="4"/>
        <v>49</v>
      </c>
      <c r="X24" s="16"/>
      <c r="Y24" s="16"/>
      <c r="Z24" s="16"/>
    </row>
    <row r="25" spans="1:26" s="18" customFormat="1" ht="90.75" customHeight="1" x14ac:dyDescent="0.3">
      <c r="A25" s="64" t="s">
        <v>56</v>
      </c>
      <c r="B25" s="67" t="s">
        <v>20</v>
      </c>
      <c r="C25" s="64">
        <v>10</v>
      </c>
      <c r="D25" s="67" t="s">
        <v>39</v>
      </c>
      <c r="E25" s="64" t="s">
        <v>57</v>
      </c>
      <c r="F25" s="67" t="s">
        <v>58</v>
      </c>
      <c r="G25" s="65">
        <v>1057.6500000000001</v>
      </c>
      <c r="H25" s="21">
        <f>(I25*1000)/K25</f>
        <v>64.099999999999994</v>
      </c>
      <c r="I25" s="29">
        <v>1057.6500000000001</v>
      </c>
      <c r="J25" s="21">
        <f t="shared" si="0"/>
        <v>64.099999999999994</v>
      </c>
      <c r="K25" s="22">
        <v>16500</v>
      </c>
      <c r="L25" s="22">
        <f>(J25*K25)/1000</f>
        <v>1057.6500000000001</v>
      </c>
      <c r="M25" s="19" t="s">
        <v>27</v>
      </c>
      <c r="N25" s="19" t="s">
        <v>27</v>
      </c>
      <c r="O25" s="19" t="s">
        <v>27</v>
      </c>
      <c r="P25" s="19" t="s">
        <v>27</v>
      </c>
      <c r="Q25" s="19" t="s">
        <v>27</v>
      </c>
      <c r="R25" s="19" t="s">
        <v>27</v>
      </c>
      <c r="S25" s="19" t="s">
        <v>27</v>
      </c>
      <c r="T25" s="19" t="s">
        <v>27</v>
      </c>
      <c r="U25" s="19" t="s">
        <v>27</v>
      </c>
      <c r="V25" s="25"/>
      <c r="W25" s="26">
        <f t="shared" si="4"/>
        <v>64.099999999999994</v>
      </c>
      <c r="X25" s="16"/>
      <c r="Y25" s="16"/>
      <c r="Z25" s="16"/>
    </row>
    <row r="26" spans="1:26" s="18" customFormat="1" ht="104.25" customHeight="1" x14ac:dyDescent="0.3">
      <c r="A26" s="64" t="s">
        <v>59</v>
      </c>
      <c r="B26" s="67" t="s">
        <v>20</v>
      </c>
      <c r="C26" s="64">
        <v>10</v>
      </c>
      <c r="D26" s="67" t="s">
        <v>39</v>
      </c>
      <c r="E26" s="64" t="s">
        <v>60</v>
      </c>
      <c r="F26" s="67" t="s">
        <v>61</v>
      </c>
      <c r="G26" s="65">
        <v>22</v>
      </c>
      <c r="H26" s="21">
        <f>(I26*1000)/K26</f>
        <v>0</v>
      </c>
      <c r="I26" s="29">
        <v>0</v>
      </c>
      <c r="J26" s="19">
        <v>0</v>
      </c>
      <c r="K26" s="23">
        <v>1100</v>
      </c>
      <c r="L26" s="22">
        <v>0</v>
      </c>
      <c r="M26" s="19" t="s">
        <v>27</v>
      </c>
      <c r="N26" s="19" t="s">
        <v>27</v>
      </c>
      <c r="O26" s="19" t="s">
        <v>27</v>
      </c>
      <c r="P26" s="19" t="s">
        <v>27</v>
      </c>
      <c r="Q26" s="19" t="s">
        <v>27</v>
      </c>
      <c r="R26" s="19" t="s">
        <v>27</v>
      </c>
      <c r="S26" s="19" t="s">
        <v>27</v>
      </c>
      <c r="T26" s="19" t="s">
        <v>27</v>
      </c>
      <c r="U26" s="19" t="s">
        <v>27</v>
      </c>
      <c r="V26" s="25"/>
      <c r="W26" s="26">
        <f t="shared" si="4"/>
        <v>0</v>
      </c>
      <c r="X26" s="16"/>
      <c r="Y26" s="16"/>
      <c r="Z26" s="16"/>
    </row>
    <row r="27" spans="1:26" s="18" customFormat="1" ht="63.75" customHeight="1" x14ac:dyDescent="0.3">
      <c r="A27" s="64" t="s">
        <v>62</v>
      </c>
      <c r="B27" s="67" t="s">
        <v>20</v>
      </c>
      <c r="C27" s="25">
        <v>10</v>
      </c>
      <c r="D27" s="67" t="s">
        <v>21</v>
      </c>
      <c r="E27" s="25" t="s">
        <v>63</v>
      </c>
      <c r="F27" s="66">
        <v>16119</v>
      </c>
      <c r="G27" s="65">
        <v>149638.79999999999</v>
      </c>
      <c r="H27" s="66">
        <v>16218</v>
      </c>
      <c r="I27" s="65">
        <v>149638.79999999999</v>
      </c>
      <c r="J27" s="26">
        <f t="shared" si="0"/>
        <v>16218</v>
      </c>
      <c r="K27" s="27">
        <v>773.57</v>
      </c>
      <c r="L27" s="27">
        <f>I27</f>
        <v>149638.79999999999</v>
      </c>
      <c r="M27" s="19" t="s">
        <v>27</v>
      </c>
      <c r="N27" s="19" t="s">
        <v>27</v>
      </c>
      <c r="O27" s="19" t="s">
        <v>27</v>
      </c>
      <c r="P27" s="19" t="s">
        <v>27</v>
      </c>
      <c r="Q27" s="19" t="s">
        <v>27</v>
      </c>
      <c r="R27" s="19" t="s">
        <v>27</v>
      </c>
      <c r="S27" s="19" t="s">
        <v>27</v>
      </c>
      <c r="T27" s="19" t="s">
        <v>27</v>
      </c>
      <c r="U27" s="19" t="s">
        <v>27</v>
      </c>
      <c r="V27" s="19"/>
      <c r="W27" s="26">
        <f>J27</f>
        <v>16218</v>
      </c>
      <c r="X27" s="16"/>
      <c r="Y27" s="16"/>
      <c r="Z27" s="16"/>
    </row>
    <row r="28" spans="1:26" s="18" customFormat="1" ht="99.75" customHeight="1" x14ac:dyDescent="0.3">
      <c r="A28" s="64" t="s">
        <v>64</v>
      </c>
      <c r="B28" s="67" t="s">
        <v>20</v>
      </c>
      <c r="C28" s="64">
        <v>10</v>
      </c>
      <c r="D28" s="67" t="s">
        <v>21</v>
      </c>
      <c r="E28" s="64" t="s">
        <v>65</v>
      </c>
      <c r="F28" s="66">
        <v>11600</v>
      </c>
      <c r="G28" s="65">
        <v>203128.1</v>
      </c>
      <c r="H28" s="66">
        <v>11426</v>
      </c>
      <c r="I28" s="65">
        <v>203083.6</v>
      </c>
      <c r="J28" s="19" t="s">
        <v>27</v>
      </c>
      <c r="K28" s="19" t="s">
        <v>27</v>
      </c>
      <c r="L28" s="19" t="s">
        <v>27</v>
      </c>
      <c r="M28" s="19" t="s">
        <v>27</v>
      </c>
      <c r="N28" s="19" t="s">
        <v>27</v>
      </c>
      <c r="O28" s="19" t="s">
        <v>27</v>
      </c>
      <c r="P28" s="19" t="s">
        <v>27</v>
      </c>
      <c r="Q28" s="19" t="s">
        <v>27</v>
      </c>
      <c r="R28" s="19" t="s">
        <v>27</v>
      </c>
      <c r="S28" s="26">
        <f t="shared" si="2"/>
        <v>11426</v>
      </c>
      <c r="T28" s="23">
        <v>17423.580000000002</v>
      </c>
      <c r="U28" s="27">
        <f>I28</f>
        <v>203083.6</v>
      </c>
      <c r="V28" s="19"/>
      <c r="W28" s="19" t="s">
        <v>66</v>
      </c>
      <c r="X28" s="16"/>
      <c r="Y28" s="16"/>
      <c r="Z28" s="16"/>
    </row>
    <row r="29" spans="1:26" s="18" customFormat="1" ht="133.5" customHeight="1" x14ac:dyDescent="0.3">
      <c r="A29" s="33" t="s">
        <v>67</v>
      </c>
      <c r="B29" s="67" t="s">
        <v>20</v>
      </c>
      <c r="C29" s="64">
        <v>10</v>
      </c>
      <c r="D29" s="67" t="s">
        <v>21</v>
      </c>
      <c r="E29" s="64" t="s">
        <v>68</v>
      </c>
      <c r="F29" s="66">
        <v>8</v>
      </c>
      <c r="G29" s="65">
        <v>170.4</v>
      </c>
      <c r="H29" s="66">
        <f>H31+H33</f>
        <v>7</v>
      </c>
      <c r="I29" s="65">
        <v>138.9</v>
      </c>
      <c r="J29" s="27">
        <f>J33</f>
        <v>7</v>
      </c>
      <c r="K29" s="23">
        <f>K33</f>
        <v>1645.73</v>
      </c>
      <c r="L29" s="27">
        <f>L31+L33</f>
        <v>138.9</v>
      </c>
      <c r="M29" s="19" t="s">
        <v>27</v>
      </c>
      <c r="N29" s="19" t="s">
        <v>27</v>
      </c>
      <c r="O29" s="19" t="s">
        <v>27</v>
      </c>
      <c r="P29" s="19" t="s">
        <v>27</v>
      </c>
      <c r="Q29" s="19" t="s">
        <v>27</v>
      </c>
      <c r="R29" s="19" t="s">
        <v>27</v>
      </c>
      <c r="S29" s="19">
        <f>S31</f>
        <v>1</v>
      </c>
      <c r="T29" s="27">
        <f>T31</f>
        <v>10000</v>
      </c>
      <c r="U29" s="27">
        <f>U31</f>
        <v>0</v>
      </c>
      <c r="V29" s="25"/>
      <c r="W29" s="71" t="s">
        <v>69</v>
      </c>
      <c r="X29" s="16"/>
      <c r="Y29" s="16"/>
      <c r="Z29" s="16"/>
    </row>
    <row r="30" spans="1:26" s="18" customFormat="1" ht="14.25" customHeight="1" x14ac:dyDescent="0.3">
      <c r="A30" s="64" t="s">
        <v>7</v>
      </c>
      <c r="B30" s="67"/>
      <c r="C30" s="64"/>
      <c r="D30" s="67"/>
      <c r="E30" s="64"/>
      <c r="F30" s="66"/>
      <c r="G30" s="23"/>
      <c r="H30" s="66"/>
      <c r="I30" s="65"/>
      <c r="J30" s="19"/>
      <c r="K30" s="19"/>
      <c r="L30" s="27"/>
      <c r="M30" s="19"/>
      <c r="N30" s="19"/>
      <c r="O30" s="19"/>
      <c r="P30" s="19"/>
      <c r="Q30" s="19"/>
      <c r="R30" s="19"/>
      <c r="S30" s="19"/>
      <c r="T30" s="19"/>
      <c r="U30" s="19"/>
      <c r="V30" s="25"/>
      <c r="W30" s="71"/>
      <c r="X30" s="16"/>
      <c r="Y30" s="16"/>
      <c r="Z30" s="16"/>
    </row>
    <row r="31" spans="1:26" s="18" customFormat="1" ht="14.25" customHeight="1" x14ac:dyDescent="0.3">
      <c r="A31" s="71" t="s">
        <v>70</v>
      </c>
      <c r="B31" s="74"/>
      <c r="C31" s="71"/>
      <c r="D31" s="76"/>
      <c r="E31" s="71"/>
      <c r="F31" s="72">
        <v>1</v>
      </c>
      <c r="G31" s="73">
        <v>10</v>
      </c>
      <c r="H31" s="72">
        <v>0</v>
      </c>
      <c r="I31" s="73">
        <v>0</v>
      </c>
      <c r="J31" s="71" t="s">
        <v>27</v>
      </c>
      <c r="K31" s="71" t="s">
        <v>27</v>
      </c>
      <c r="L31" s="73">
        <v>0</v>
      </c>
      <c r="M31" s="71" t="s">
        <v>27</v>
      </c>
      <c r="N31" s="71" t="s">
        <v>27</v>
      </c>
      <c r="O31" s="71" t="s">
        <v>27</v>
      </c>
      <c r="P31" s="71" t="s">
        <v>27</v>
      </c>
      <c r="Q31" s="71" t="s">
        <v>27</v>
      </c>
      <c r="R31" s="71" t="s">
        <v>27</v>
      </c>
      <c r="S31" s="71">
        <v>1</v>
      </c>
      <c r="T31" s="73">
        <v>10000</v>
      </c>
      <c r="U31" s="73">
        <f>I31</f>
        <v>0</v>
      </c>
      <c r="V31" s="25"/>
      <c r="W31" s="71"/>
      <c r="X31" s="16"/>
      <c r="Y31" s="16"/>
      <c r="Z31" s="16"/>
    </row>
    <row r="32" spans="1:26" s="18" customFormat="1" ht="17.25" customHeight="1" x14ac:dyDescent="0.3">
      <c r="A32" s="71"/>
      <c r="B32" s="75"/>
      <c r="C32" s="71"/>
      <c r="D32" s="76"/>
      <c r="E32" s="71"/>
      <c r="F32" s="72"/>
      <c r="G32" s="73"/>
      <c r="H32" s="72"/>
      <c r="I32" s="73"/>
      <c r="J32" s="71"/>
      <c r="K32" s="71"/>
      <c r="L32" s="73"/>
      <c r="M32" s="71"/>
      <c r="N32" s="71"/>
      <c r="O32" s="71"/>
      <c r="P32" s="71"/>
      <c r="Q32" s="71"/>
      <c r="R32" s="71"/>
      <c r="S32" s="71"/>
      <c r="T32" s="73"/>
      <c r="U32" s="73"/>
      <c r="V32" s="25"/>
      <c r="W32" s="71"/>
      <c r="X32" s="16"/>
      <c r="Y32" s="16"/>
      <c r="Z32" s="16"/>
    </row>
    <row r="33" spans="1:26" s="18" customFormat="1" ht="29.25" customHeight="1" x14ac:dyDescent="0.3">
      <c r="A33" s="64" t="s">
        <v>71</v>
      </c>
      <c r="B33" s="67"/>
      <c r="C33" s="64"/>
      <c r="D33" s="67"/>
      <c r="E33" s="64"/>
      <c r="F33" s="66">
        <v>8</v>
      </c>
      <c r="G33" s="65">
        <v>160.4</v>
      </c>
      <c r="H33" s="66">
        <v>7</v>
      </c>
      <c r="I33" s="65">
        <v>138.9</v>
      </c>
      <c r="J33" s="26">
        <f>H33</f>
        <v>7</v>
      </c>
      <c r="K33" s="23">
        <v>1645.73</v>
      </c>
      <c r="L33" s="27">
        <f>I33</f>
        <v>138.9</v>
      </c>
      <c r="M33" s="19" t="s">
        <v>27</v>
      </c>
      <c r="N33" s="19" t="s">
        <v>27</v>
      </c>
      <c r="O33" s="19" t="s">
        <v>27</v>
      </c>
      <c r="P33" s="19" t="s">
        <v>27</v>
      </c>
      <c r="Q33" s="19" t="s">
        <v>27</v>
      </c>
      <c r="R33" s="19" t="s">
        <v>27</v>
      </c>
      <c r="S33" s="19" t="s">
        <v>27</v>
      </c>
      <c r="T33" s="19" t="s">
        <v>27</v>
      </c>
      <c r="U33" s="19" t="s">
        <v>27</v>
      </c>
      <c r="V33" s="25"/>
      <c r="W33" s="71"/>
      <c r="X33" s="16"/>
      <c r="Y33" s="16"/>
      <c r="Z33" s="16"/>
    </row>
    <row r="34" spans="1:26" s="18" customFormat="1" ht="48" customHeight="1" x14ac:dyDescent="0.3">
      <c r="A34" s="64" t="s">
        <v>72</v>
      </c>
      <c r="B34" s="67" t="s">
        <v>20</v>
      </c>
      <c r="C34" s="64">
        <v>10</v>
      </c>
      <c r="D34" s="67" t="s">
        <v>39</v>
      </c>
      <c r="E34" s="64" t="s">
        <v>73</v>
      </c>
      <c r="F34" s="66">
        <v>10000</v>
      </c>
      <c r="G34" s="65">
        <v>118753.8</v>
      </c>
      <c r="H34" s="66">
        <v>9850</v>
      </c>
      <c r="I34" s="65">
        <v>118753.8</v>
      </c>
      <c r="J34" s="26" t="s">
        <v>27</v>
      </c>
      <c r="K34" s="19" t="s">
        <v>27</v>
      </c>
      <c r="L34" s="23" t="s">
        <v>27</v>
      </c>
      <c r="M34" s="19" t="s">
        <v>27</v>
      </c>
      <c r="N34" s="19" t="s">
        <v>27</v>
      </c>
      <c r="O34" s="19" t="s">
        <v>27</v>
      </c>
      <c r="P34" s="19" t="s">
        <v>27</v>
      </c>
      <c r="Q34" s="19" t="s">
        <v>27</v>
      </c>
      <c r="R34" s="19" t="s">
        <v>27</v>
      </c>
      <c r="S34" s="26">
        <f>H34</f>
        <v>9850</v>
      </c>
      <c r="T34" s="27" t="s">
        <v>74</v>
      </c>
      <c r="U34" s="27">
        <f>I34</f>
        <v>118753.8</v>
      </c>
      <c r="V34" s="19"/>
      <c r="W34" s="21">
        <v>7321</v>
      </c>
      <c r="X34" s="16"/>
      <c r="Y34" s="16"/>
      <c r="Z34" s="16"/>
    </row>
    <row r="35" spans="1:26" s="18" customFormat="1" ht="63.75" customHeight="1" x14ac:dyDescent="0.3">
      <c r="A35" s="64" t="s">
        <v>75</v>
      </c>
      <c r="B35" s="67" t="s">
        <v>20</v>
      </c>
      <c r="C35" s="64">
        <v>10</v>
      </c>
      <c r="D35" s="67" t="s">
        <v>39</v>
      </c>
      <c r="E35" s="64" t="s">
        <v>76</v>
      </c>
      <c r="F35" s="66">
        <v>3720</v>
      </c>
      <c r="G35" s="65">
        <v>473152.1</v>
      </c>
      <c r="H35" s="66">
        <v>4016</v>
      </c>
      <c r="I35" s="65">
        <v>473135.4</v>
      </c>
      <c r="J35" s="26" t="s">
        <v>27</v>
      </c>
      <c r="K35" s="19" t="s">
        <v>27</v>
      </c>
      <c r="L35" s="23" t="s">
        <v>27</v>
      </c>
      <c r="M35" s="19" t="s">
        <v>27</v>
      </c>
      <c r="N35" s="19" t="s">
        <v>27</v>
      </c>
      <c r="O35" s="19" t="s">
        <v>27</v>
      </c>
      <c r="P35" s="19" t="s">
        <v>27</v>
      </c>
      <c r="Q35" s="19" t="s">
        <v>27</v>
      </c>
      <c r="R35" s="19" t="s">
        <v>27</v>
      </c>
      <c r="S35" s="26">
        <f>H35</f>
        <v>4016</v>
      </c>
      <c r="T35" s="23">
        <v>146714.9</v>
      </c>
      <c r="U35" s="27">
        <f>I35</f>
        <v>473135.4</v>
      </c>
      <c r="V35" s="19"/>
      <c r="W35" s="21">
        <v>2075</v>
      </c>
      <c r="X35" s="34"/>
      <c r="Y35" s="16"/>
      <c r="Z35" s="16"/>
    </row>
    <row r="36" spans="1:26" s="18" customFormat="1" ht="105.75" customHeight="1" x14ac:dyDescent="0.3">
      <c r="A36" s="64" t="s">
        <v>77</v>
      </c>
      <c r="B36" s="67" t="s">
        <v>20</v>
      </c>
      <c r="C36" s="64">
        <v>10</v>
      </c>
      <c r="D36" s="67" t="s">
        <v>39</v>
      </c>
      <c r="E36" s="64" t="s">
        <v>78</v>
      </c>
      <c r="F36" s="66">
        <v>8500</v>
      </c>
      <c r="G36" s="65">
        <v>54765.909719999996</v>
      </c>
      <c r="H36" s="66">
        <v>8500</v>
      </c>
      <c r="I36" s="65">
        <v>54764.5098</v>
      </c>
      <c r="J36" s="26">
        <v>8500</v>
      </c>
      <c r="K36" s="30">
        <v>466.5</v>
      </c>
      <c r="L36" s="27">
        <f t="shared" ref="L36:L56" si="6">I36</f>
        <v>54764.5098</v>
      </c>
      <c r="M36" s="19" t="s">
        <v>27</v>
      </c>
      <c r="N36" s="19" t="s">
        <v>27</v>
      </c>
      <c r="O36" s="19" t="s">
        <v>27</v>
      </c>
      <c r="P36" s="19" t="s">
        <v>27</v>
      </c>
      <c r="Q36" s="19" t="s">
        <v>27</v>
      </c>
      <c r="R36" s="19" t="s">
        <v>27</v>
      </c>
      <c r="S36" s="19" t="s">
        <v>27</v>
      </c>
      <c r="T36" s="19" t="s">
        <v>27</v>
      </c>
      <c r="U36" s="19" t="s">
        <v>27</v>
      </c>
      <c r="V36" s="19"/>
      <c r="W36" s="26">
        <f t="shared" si="4"/>
        <v>8500</v>
      </c>
      <c r="X36" s="16"/>
      <c r="Y36" s="16"/>
      <c r="Z36" s="16"/>
    </row>
    <row r="37" spans="1:26" s="18" customFormat="1" ht="140.25" customHeight="1" x14ac:dyDescent="0.3">
      <c r="A37" s="64" t="s">
        <v>79</v>
      </c>
      <c r="B37" s="67" t="s">
        <v>20</v>
      </c>
      <c r="C37" s="64">
        <v>10</v>
      </c>
      <c r="D37" s="67" t="s">
        <v>39</v>
      </c>
      <c r="E37" s="64" t="s">
        <v>80</v>
      </c>
      <c r="F37" s="66">
        <v>1200</v>
      </c>
      <c r="G37" s="65">
        <v>13144.56799</v>
      </c>
      <c r="H37" s="66">
        <v>1200</v>
      </c>
      <c r="I37" s="65">
        <v>13144.567999999999</v>
      </c>
      <c r="J37" s="26">
        <v>1200</v>
      </c>
      <c r="K37" s="30">
        <v>855.35</v>
      </c>
      <c r="L37" s="27">
        <f t="shared" si="6"/>
        <v>13144.567999999999</v>
      </c>
      <c r="M37" s="19" t="s">
        <v>27</v>
      </c>
      <c r="N37" s="19" t="s">
        <v>27</v>
      </c>
      <c r="O37" s="19" t="s">
        <v>27</v>
      </c>
      <c r="P37" s="19" t="s">
        <v>27</v>
      </c>
      <c r="Q37" s="19" t="s">
        <v>27</v>
      </c>
      <c r="R37" s="19" t="s">
        <v>27</v>
      </c>
      <c r="S37" s="19" t="s">
        <v>27</v>
      </c>
      <c r="T37" s="19" t="s">
        <v>27</v>
      </c>
      <c r="U37" s="19" t="s">
        <v>27</v>
      </c>
      <c r="V37" s="19"/>
      <c r="W37" s="26">
        <f t="shared" si="4"/>
        <v>1200</v>
      </c>
      <c r="X37" s="16"/>
      <c r="Y37" s="16"/>
      <c r="Z37" s="16"/>
    </row>
    <row r="38" spans="1:26" s="18" customFormat="1" ht="115.5" customHeight="1" x14ac:dyDescent="0.3">
      <c r="A38" s="64" t="s">
        <v>81</v>
      </c>
      <c r="B38" s="67" t="s">
        <v>20</v>
      </c>
      <c r="C38" s="64">
        <v>10</v>
      </c>
      <c r="D38" s="67" t="s">
        <v>39</v>
      </c>
      <c r="E38" s="64" t="s">
        <v>82</v>
      </c>
      <c r="F38" s="66">
        <v>2593</v>
      </c>
      <c r="G38" s="65">
        <v>493842.1</v>
      </c>
      <c r="H38" s="66">
        <v>1639</v>
      </c>
      <c r="I38" s="65">
        <v>491503.1</v>
      </c>
      <c r="J38" s="26">
        <f t="shared" ref="J38:J49" si="7">H38</f>
        <v>1639</v>
      </c>
      <c r="K38" s="27">
        <v>15871</v>
      </c>
      <c r="L38" s="27">
        <f t="shared" si="6"/>
        <v>491503.1</v>
      </c>
      <c r="M38" s="19" t="s">
        <v>27</v>
      </c>
      <c r="N38" s="19" t="s">
        <v>27</v>
      </c>
      <c r="O38" s="19" t="s">
        <v>27</v>
      </c>
      <c r="P38" s="19" t="s">
        <v>27</v>
      </c>
      <c r="Q38" s="19" t="s">
        <v>27</v>
      </c>
      <c r="R38" s="19" t="s">
        <v>27</v>
      </c>
      <c r="S38" s="19" t="s">
        <v>27</v>
      </c>
      <c r="T38" s="19" t="s">
        <v>27</v>
      </c>
      <c r="U38" s="19" t="s">
        <v>27</v>
      </c>
      <c r="V38" s="19"/>
      <c r="W38" s="26">
        <f t="shared" si="4"/>
        <v>1639</v>
      </c>
      <c r="X38" s="16"/>
      <c r="Y38" s="16"/>
      <c r="Z38" s="16"/>
    </row>
    <row r="39" spans="1:26" s="18" customFormat="1" ht="147" customHeight="1" x14ac:dyDescent="0.3">
      <c r="A39" s="64" t="s">
        <v>83</v>
      </c>
      <c r="B39" s="67" t="s">
        <v>20</v>
      </c>
      <c r="C39" s="64">
        <v>10</v>
      </c>
      <c r="D39" s="67" t="s">
        <v>21</v>
      </c>
      <c r="E39" s="64" t="s">
        <v>84</v>
      </c>
      <c r="F39" s="66">
        <v>1539</v>
      </c>
      <c r="G39" s="65">
        <v>142214.79999999999</v>
      </c>
      <c r="H39" s="66">
        <v>1538</v>
      </c>
      <c r="I39" s="65">
        <v>142199.4</v>
      </c>
      <c r="J39" s="26">
        <f t="shared" si="7"/>
        <v>1538</v>
      </c>
      <c r="K39" s="27">
        <v>7700</v>
      </c>
      <c r="L39" s="27">
        <f>I39</f>
        <v>142199.4</v>
      </c>
      <c r="M39" s="19" t="s">
        <v>27</v>
      </c>
      <c r="N39" s="19" t="s">
        <v>27</v>
      </c>
      <c r="O39" s="19" t="s">
        <v>27</v>
      </c>
      <c r="P39" s="19" t="s">
        <v>27</v>
      </c>
      <c r="Q39" s="19" t="s">
        <v>27</v>
      </c>
      <c r="R39" s="19" t="s">
        <v>27</v>
      </c>
      <c r="S39" s="19" t="s">
        <v>27</v>
      </c>
      <c r="T39" s="26" t="s">
        <v>27</v>
      </c>
      <c r="U39" s="19" t="s">
        <v>27</v>
      </c>
      <c r="V39" s="19"/>
      <c r="W39" s="26">
        <f t="shared" si="4"/>
        <v>1538</v>
      </c>
      <c r="X39" s="16"/>
      <c r="Y39" s="16"/>
      <c r="Z39" s="16"/>
    </row>
    <row r="40" spans="1:26" s="18" customFormat="1" ht="76.5" customHeight="1" x14ac:dyDescent="0.3">
      <c r="A40" s="35" t="s">
        <v>85</v>
      </c>
      <c r="B40" s="67" t="s">
        <v>20</v>
      </c>
      <c r="C40" s="64">
        <v>10</v>
      </c>
      <c r="D40" s="67" t="s">
        <v>86</v>
      </c>
      <c r="E40" s="64" t="s">
        <v>87</v>
      </c>
      <c r="F40" s="21">
        <f>F41+F42+F43</f>
        <v>1732</v>
      </c>
      <c r="G40" s="22">
        <f>G41+G42+G43</f>
        <v>218863.1</v>
      </c>
      <c r="H40" s="21">
        <f>H41+H42+H43</f>
        <v>1634</v>
      </c>
      <c r="I40" s="22">
        <f>I41+I42+I43</f>
        <v>218684.4</v>
      </c>
      <c r="J40" s="21">
        <f t="shared" si="7"/>
        <v>1634</v>
      </c>
      <c r="K40" s="22">
        <f t="shared" ref="K40:K44" si="8">L40/J40/9*1000</f>
        <v>14870.420236638105</v>
      </c>
      <c r="L40" s="22">
        <f t="shared" si="6"/>
        <v>218684.4</v>
      </c>
      <c r="M40" s="19" t="s">
        <v>27</v>
      </c>
      <c r="N40" s="19" t="s">
        <v>27</v>
      </c>
      <c r="O40" s="19" t="s">
        <v>27</v>
      </c>
      <c r="P40" s="19" t="s">
        <v>27</v>
      </c>
      <c r="Q40" s="19" t="s">
        <v>27</v>
      </c>
      <c r="R40" s="19" t="s">
        <v>27</v>
      </c>
      <c r="S40" s="19" t="s">
        <v>27</v>
      </c>
      <c r="T40" s="19" t="s">
        <v>27</v>
      </c>
      <c r="U40" s="19" t="s">
        <v>27</v>
      </c>
      <c r="V40" s="36"/>
      <c r="W40" s="26">
        <f t="shared" si="4"/>
        <v>1634</v>
      </c>
      <c r="X40" s="16"/>
      <c r="Y40" s="16"/>
      <c r="Z40" s="16"/>
    </row>
    <row r="41" spans="1:26" s="18" customFormat="1" ht="114" customHeight="1" x14ac:dyDescent="0.3">
      <c r="A41" s="35" t="s">
        <v>88</v>
      </c>
      <c r="B41" s="67" t="s">
        <v>20</v>
      </c>
      <c r="C41" s="64">
        <v>10</v>
      </c>
      <c r="D41" s="67" t="s">
        <v>86</v>
      </c>
      <c r="E41" s="64" t="s">
        <v>87</v>
      </c>
      <c r="F41" s="21">
        <v>1638</v>
      </c>
      <c r="G41" s="22">
        <v>191623.6</v>
      </c>
      <c r="H41" s="21">
        <v>1547</v>
      </c>
      <c r="I41" s="22">
        <v>187087.3</v>
      </c>
      <c r="J41" s="21">
        <f t="shared" si="7"/>
        <v>1547</v>
      </c>
      <c r="K41" s="22">
        <f>L41/J41/12*1000</f>
        <v>10077.96272355096</v>
      </c>
      <c r="L41" s="22">
        <f t="shared" si="6"/>
        <v>187087.3</v>
      </c>
      <c r="M41" s="19" t="s">
        <v>27</v>
      </c>
      <c r="N41" s="19" t="s">
        <v>27</v>
      </c>
      <c r="O41" s="19" t="s">
        <v>27</v>
      </c>
      <c r="P41" s="19" t="s">
        <v>27</v>
      </c>
      <c r="Q41" s="19" t="s">
        <v>27</v>
      </c>
      <c r="R41" s="19" t="s">
        <v>27</v>
      </c>
      <c r="S41" s="19" t="s">
        <v>27</v>
      </c>
      <c r="T41" s="19" t="s">
        <v>27</v>
      </c>
      <c r="U41" s="19" t="s">
        <v>27</v>
      </c>
      <c r="V41" s="36"/>
      <c r="W41" s="26">
        <f t="shared" si="4"/>
        <v>1547</v>
      </c>
      <c r="X41" s="16"/>
      <c r="Y41" s="16"/>
      <c r="Z41" s="16"/>
    </row>
    <row r="42" spans="1:26" s="18" customFormat="1" ht="162.75" customHeight="1" x14ac:dyDescent="0.3">
      <c r="A42" s="35" t="s">
        <v>89</v>
      </c>
      <c r="B42" s="67" t="s">
        <v>20</v>
      </c>
      <c r="C42" s="64">
        <v>10</v>
      </c>
      <c r="D42" s="67" t="s">
        <v>86</v>
      </c>
      <c r="E42" s="64" t="s">
        <v>87</v>
      </c>
      <c r="F42" s="21">
        <v>75</v>
      </c>
      <c r="G42" s="22">
        <v>24237.3</v>
      </c>
      <c r="H42" s="21">
        <v>73</v>
      </c>
      <c r="I42" s="22">
        <v>29119.1</v>
      </c>
      <c r="J42" s="21">
        <f t="shared" si="7"/>
        <v>73</v>
      </c>
      <c r="K42" s="22">
        <f>L42/J42/12*1000</f>
        <v>33240.98173515981</v>
      </c>
      <c r="L42" s="22">
        <f t="shared" si="6"/>
        <v>29119.1</v>
      </c>
      <c r="M42" s="19" t="s">
        <v>27</v>
      </c>
      <c r="N42" s="19" t="s">
        <v>27</v>
      </c>
      <c r="O42" s="19" t="s">
        <v>27</v>
      </c>
      <c r="P42" s="19" t="s">
        <v>27</v>
      </c>
      <c r="Q42" s="19" t="s">
        <v>27</v>
      </c>
      <c r="R42" s="19" t="s">
        <v>27</v>
      </c>
      <c r="S42" s="19" t="s">
        <v>27</v>
      </c>
      <c r="T42" s="19" t="s">
        <v>27</v>
      </c>
      <c r="U42" s="19" t="s">
        <v>27</v>
      </c>
      <c r="V42" s="36"/>
      <c r="W42" s="26">
        <f t="shared" si="4"/>
        <v>73</v>
      </c>
      <c r="X42" s="16"/>
      <c r="Y42" s="16"/>
      <c r="Z42" s="16"/>
    </row>
    <row r="43" spans="1:26" s="18" customFormat="1" ht="141.75" x14ac:dyDescent="0.3">
      <c r="A43" s="35" t="s">
        <v>90</v>
      </c>
      <c r="B43" s="67" t="s">
        <v>20</v>
      </c>
      <c r="C43" s="64">
        <v>10</v>
      </c>
      <c r="D43" s="67" t="s">
        <v>86</v>
      </c>
      <c r="E43" s="64" t="s">
        <v>87</v>
      </c>
      <c r="F43" s="21">
        <v>19</v>
      </c>
      <c r="G43" s="22">
        <v>3002.2</v>
      </c>
      <c r="H43" s="37">
        <v>14</v>
      </c>
      <c r="I43" s="38">
        <v>2478</v>
      </c>
      <c r="J43" s="37">
        <f t="shared" si="7"/>
        <v>14</v>
      </c>
      <c r="K43" s="38">
        <f>L43/J43/12*1000</f>
        <v>14750</v>
      </c>
      <c r="L43" s="38">
        <f t="shared" si="6"/>
        <v>2478</v>
      </c>
      <c r="M43" s="19" t="s">
        <v>27</v>
      </c>
      <c r="N43" s="19" t="s">
        <v>27</v>
      </c>
      <c r="O43" s="19" t="s">
        <v>27</v>
      </c>
      <c r="P43" s="19" t="s">
        <v>27</v>
      </c>
      <c r="Q43" s="19" t="s">
        <v>27</v>
      </c>
      <c r="R43" s="19" t="s">
        <v>27</v>
      </c>
      <c r="S43" s="19" t="s">
        <v>27</v>
      </c>
      <c r="T43" s="19" t="s">
        <v>27</v>
      </c>
      <c r="U43" s="19" t="s">
        <v>27</v>
      </c>
      <c r="V43" s="36"/>
      <c r="W43" s="26">
        <f t="shared" si="4"/>
        <v>14</v>
      </c>
      <c r="X43" s="16"/>
      <c r="Y43" s="16"/>
      <c r="Z43" s="16"/>
    </row>
    <row r="44" spans="1:26" s="18" customFormat="1" ht="69" customHeight="1" x14ac:dyDescent="0.3">
      <c r="A44" s="35" t="s">
        <v>91</v>
      </c>
      <c r="B44" s="67" t="s">
        <v>20</v>
      </c>
      <c r="C44" s="64">
        <v>10</v>
      </c>
      <c r="D44" s="67" t="s">
        <v>86</v>
      </c>
      <c r="E44" s="64" t="s">
        <v>92</v>
      </c>
      <c r="F44" s="21">
        <f>F45+F46</f>
        <v>250</v>
      </c>
      <c r="G44" s="22">
        <f>G45+G46</f>
        <v>46569.8</v>
      </c>
      <c r="H44" s="21">
        <f>H45+H46</f>
        <v>226</v>
      </c>
      <c r="I44" s="22">
        <f>I45+I46</f>
        <v>46553.1</v>
      </c>
      <c r="J44" s="21">
        <f t="shared" si="7"/>
        <v>226</v>
      </c>
      <c r="K44" s="22">
        <f t="shared" si="8"/>
        <v>22887.463126843657</v>
      </c>
      <c r="L44" s="22">
        <f t="shared" si="6"/>
        <v>46553.1</v>
      </c>
      <c r="M44" s="19" t="s">
        <v>27</v>
      </c>
      <c r="N44" s="19" t="s">
        <v>27</v>
      </c>
      <c r="O44" s="19" t="s">
        <v>27</v>
      </c>
      <c r="P44" s="19" t="s">
        <v>27</v>
      </c>
      <c r="Q44" s="19" t="s">
        <v>27</v>
      </c>
      <c r="R44" s="19" t="s">
        <v>27</v>
      </c>
      <c r="S44" s="19" t="s">
        <v>27</v>
      </c>
      <c r="T44" s="19" t="s">
        <v>27</v>
      </c>
      <c r="U44" s="19" t="s">
        <v>27</v>
      </c>
      <c r="V44" s="36"/>
      <c r="W44" s="26">
        <f t="shared" si="4"/>
        <v>226</v>
      </c>
      <c r="X44" s="16"/>
      <c r="Y44" s="16"/>
      <c r="Z44" s="16"/>
    </row>
    <row r="45" spans="1:26" s="18" customFormat="1" ht="81.75" customHeight="1" x14ac:dyDescent="0.3">
      <c r="A45" s="39" t="s">
        <v>93</v>
      </c>
      <c r="B45" s="67" t="s">
        <v>20</v>
      </c>
      <c r="C45" s="64">
        <v>10</v>
      </c>
      <c r="D45" s="67" t="s">
        <v>86</v>
      </c>
      <c r="E45" s="64" t="s">
        <v>92</v>
      </c>
      <c r="F45" s="21">
        <v>10</v>
      </c>
      <c r="G45" s="22">
        <v>2772</v>
      </c>
      <c r="H45" s="21">
        <v>9</v>
      </c>
      <c r="I45" s="22">
        <v>2523.1999999999998</v>
      </c>
      <c r="J45" s="21">
        <f t="shared" si="7"/>
        <v>9</v>
      </c>
      <c r="K45" s="22">
        <f>L45/J45/12*1000</f>
        <v>23362.962962962964</v>
      </c>
      <c r="L45" s="22">
        <f t="shared" si="6"/>
        <v>2523.1999999999998</v>
      </c>
      <c r="M45" s="19" t="s">
        <v>27</v>
      </c>
      <c r="N45" s="19" t="s">
        <v>27</v>
      </c>
      <c r="O45" s="19" t="s">
        <v>27</v>
      </c>
      <c r="P45" s="19" t="s">
        <v>27</v>
      </c>
      <c r="Q45" s="19" t="s">
        <v>27</v>
      </c>
      <c r="R45" s="19" t="s">
        <v>27</v>
      </c>
      <c r="S45" s="19" t="s">
        <v>27</v>
      </c>
      <c r="T45" s="19" t="s">
        <v>27</v>
      </c>
      <c r="U45" s="19" t="s">
        <v>27</v>
      </c>
      <c r="V45" s="36"/>
      <c r="W45" s="26">
        <f t="shared" si="4"/>
        <v>9</v>
      </c>
      <c r="X45" s="16"/>
      <c r="Y45" s="16"/>
      <c r="Z45" s="16"/>
    </row>
    <row r="46" spans="1:26" s="18" customFormat="1" ht="84.75" customHeight="1" x14ac:dyDescent="0.3">
      <c r="A46" s="35" t="s">
        <v>94</v>
      </c>
      <c r="B46" s="67" t="s">
        <v>20</v>
      </c>
      <c r="C46" s="64">
        <v>10</v>
      </c>
      <c r="D46" s="67" t="s">
        <v>86</v>
      </c>
      <c r="E46" s="64" t="s">
        <v>92</v>
      </c>
      <c r="F46" s="21">
        <v>240</v>
      </c>
      <c r="G46" s="22">
        <v>43797.8</v>
      </c>
      <c r="H46" s="21">
        <v>217</v>
      </c>
      <c r="I46" s="22">
        <v>44029.9</v>
      </c>
      <c r="J46" s="21">
        <f t="shared" si="7"/>
        <v>217</v>
      </c>
      <c r="K46" s="22">
        <f>L46/J46/12*1000</f>
        <v>16908.56374807988</v>
      </c>
      <c r="L46" s="22">
        <f t="shared" si="6"/>
        <v>44029.9</v>
      </c>
      <c r="M46" s="19" t="s">
        <v>27</v>
      </c>
      <c r="N46" s="19" t="s">
        <v>27</v>
      </c>
      <c r="O46" s="19" t="s">
        <v>27</v>
      </c>
      <c r="P46" s="19" t="s">
        <v>27</v>
      </c>
      <c r="Q46" s="19" t="s">
        <v>27</v>
      </c>
      <c r="R46" s="19" t="s">
        <v>27</v>
      </c>
      <c r="S46" s="19" t="s">
        <v>27</v>
      </c>
      <c r="T46" s="19" t="s">
        <v>27</v>
      </c>
      <c r="U46" s="19" t="s">
        <v>27</v>
      </c>
      <c r="V46" s="36"/>
      <c r="W46" s="26">
        <f t="shared" si="4"/>
        <v>217</v>
      </c>
      <c r="X46" s="16"/>
      <c r="Y46" s="16"/>
      <c r="Z46" s="16"/>
    </row>
    <row r="47" spans="1:26" s="18" customFormat="1" ht="72.75" customHeight="1" x14ac:dyDescent="0.3">
      <c r="A47" s="64" t="s">
        <v>95</v>
      </c>
      <c r="B47" s="67" t="s">
        <v>20</v>
      </c>
      <c r="C47" s="64">
        <v>10</v>
      </c>
      <c r="D47" s="67" t="s">
        <v>21</v>
      </c>
      <c r="E47" s="64" t="s">
        <v>96</v>
      </c>
      <c r="F47" s="66">
        <v>3836</v>
      </c>
      <c r="G47" s="65">
        <v>40138.980000000003</v>
      </c>
      <c r="H47" s="66">
        <v>2936</v>
      </c>
      <c r="I47" s="65">
        <v>39829.980000000003</v>
      </c>
      <c r="J47" s="19" t="s">
        <v>27</v>
      </c>
      <c r="K47" s="19" t="s">
        <v>27</v>
      </c>
      <c r="L47" s="19" t="s">
        <v>27</v>
      </c>
      <c r="M47" s="19" t="s">
        <v>27</v>
      </c>
      <c r="N47" s="19" t="s">
        <v>27</v>
      </c>
      <c r="O47" s="19" t="s">
        <v>27</v>
      </c>
      <c r="P47" s="19" t="s">
        <v>27</v>
      </c>
      <c r="Q47" s="19" t="s">
        <v>27</v>
      </c>
      <c r="R47" s="19" t="s">
        <v>27</v>
      </c>
      <c r="S47" s="26">
        <f>H47</f>
        <v>2936</v>
      </c>
      <c r="T47" s="23">
        <v>10462.75</v>
      </c>
      <c r="U47" s="27">
        <f>I47</f>
        <v>39829.980000000003</v>
      </c>
      <c r="V47" s="19"/>
      <c r="W47" s="19" t="s">
        <v>97</v>
      </c>
      <c r="X47" s="16"/>
      <c r="Y47" s="16"/>
      <c r="Z47" s="16"/>
    </row>
    <row r="48" spans="1:26" s="18" customFormat="1" ht="154.5" customHeight="1" x14ac:dyDescent="0.3">
      <c r="A48" s="64" t="s">
        <v>98</v>
      </c>
      <c r="B48" s="67" t="s">
        <v>20</v>
      </c>
      <c r="C48" s="64">
        <v>10</v>
      </c>
      <c r="D48" s="67" t="s">
        <v>21</v>
      </c>
      <c r="E48" s="64" t="s">
        <v>99</v>
      </c>
      <c r="F48" s="66">
        <v>0</v>
      </c>
      <c r="G48" s="65">
        <v>0</v>
      </c>
      <c r="H48" s="66">
        <v>0</v>
      </c>
      <c r="I48" s="65">
        <v>0</v>
      </c>
      <c r="J48" s="19" t="s">
        <v>27</v>
      </c>
      <c r="K48" s="19" t="s">
        <v>27</v>
      </c>
      <c r="L48" s="19" t="s">
        <v>27</v>
      </c>
      <c r="M48" s="19" t="s">
        <v>27</v>
      </c>
      <c r="N48" s="19" t="s">
        <v>27</v>
      </c>
      <c r="O48" s="19" t="s">
        <v>27</v>
      </c>
      <c r="P48" s="19" t="s">
        <v>27</v>
      </c>
      <c r="Q48" s="19" t="s">
        <v>27</v>
      </c>
      <c r="R48" s="19" t="s">
        <v>27</v>
      </c>
      <c r="S48" s="26">
        <v>0</v>
      </c>
      <c r="T48" s="23" t="s">
        <v>100</v>
      </c>
      <c r="U48" s="27">
        <v>0</v>
      </c>
      <c r="V48" s="19"/>
      <c r="W48" s="19"/>
      <c r="X48" s="16"/>
      <c r="Y48" s="16"/>
      <c r="Z48" s="16"/>
    </row>
    <row r="49" spans="1:27" s="18" customFormat="1" ht="62.25" customHeight="1" x14ac:dyDescent="0.3">
      <c r="A49" s="25" t="s">
        <v>101</v>
      </c>
      <c r="B49" s="67" t="s">
        <v>20</v>
      </c>
      <c r="C49" s="25">
        <v>10</v>
      </c>
      <c r="D49" s="40" t="s">
        <v>39</v>
      </c>
      <c r="E49" s="25" t="s">
        <v>102</v>
      </c>
      <c r="F49" s="21">
        <v>74461</v>
      </c>
      <c r="G49" s="88">
        <v>483204.25197000004</v>
      </c>
      <c r="H49" s="41">
        <v>56493</v>
      </c>
      <c r="I49" s="22">
        <v>483202.96339999995</v>
      </c>
      <c r="J49" s="21">
        <f t="shared" si="7"/>
        <v>56493</v>
      </c>
      <c r="K49" s="25" t="s">
        <v>103</v>
      </c>
      <c r="L49" s="22">
        <f t="shared" si="6"/>
        <v>483202.96339999995</v>
      </c>
      <c r="M49" s="25" t="s">
        <v>27</v>
      </c>
      <c r="N49" s="25" t="s">
        <v>27</v>
      </c>
      <c r="O49" s="25" t="s">
        <v>27</v>
      </c>
      <c r="P49" s="25" t="s">
        <v>27</v>
      </c>
      <c r="Q49" s="25" t="s">
        <v>27</v>
      </c>
      <c r="R49" s="25" t="s">
        <v>27</v>
      </c>
      <c r="S49" s="25" t="s">
        <v>27</v>
      </c>
      <c r="T49" s="25" t="s">
        <v>27</v>
      </c>
      <c r="U49" s="25" t="s">
        <v>27</v>
      </c>
      <c r="V49" s="36"/>
      <c r="W49" s="19" t="s">
        <v>126</v>
      </c>
      <c r="X49" s="16"/>
      <c r="Y49" s="42"/>
      <c r="Z49" s="16"/>
    </row>
    <row r="50" spans="1:27" s="45" customFormat="1" ht="78.75" x14ac:dyDescent="0.3">
      <c r="A50" s="64" t="s">
        <v>104</v>
      </c>
      <c r="B50" s="40" t="s">
        <v>20</v>
      </c>
      <c r="C50" s="25">
        <v>10</v>
      </c>
      <c r="D50" s="40" t="s">
        <v>21</v>
      </c>
      <c r="E50" s="64" t="s">
        <v>136</v>
      </c>
      <c r="F50" s="21">
        <f>G50/15</f>
        <v>492</v>
      </c>
      <c r="G50" s="22">
        <v>7380</v>
      </c>
      <c r="H50" s="21">
        <f>I50/15</f>
        <v>491</v>
      </c>
      <c r="I50" s="22">
        <v>7365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1">
        <f>H50</f>
        <v>491</v>
      </c>
      <c r="T50" s="43">
        <v>15000</v>
      </c>
      <c r="U50" s="22">
        <f>S50*T50/1000</f>
        <v>7365</v>
      </c>
      <c r="V50" s="25"/>
      <c r="W50" s="26">
        <f t="shared" si="4"/>
        <v>491</v>
      </c>
      <c r="X50" s="44"/>
      <c r="Y50" s="44"/>
      <c r="Z50" s="16"/>
      <c r="AA50" s="18"/>
    </row>
    <row r="51" spans="1:27" s="45" customFormat="1" ht="69.75" customHeight="1" x14ac:dyDescent="0.25">
      <c r="A51" s="64" t="s">
        <v>105</v>
      </c>
      <c r="B51" s="40" t="s">
        <v>20</v>
      </c>
      <c r="C51" s="25">
        <v>10</v>
      </c>
      <c r="D51" s="40" t="s">
        <v>106</v>
      </c>
      <c r="E51" s="89" t="s">
        <v>107</v>
      </c>
      <c r="F51" s="21">
        <v>64</v>
      </c>
      <c r="G51" s="22">
        <v>673.2</v>
      </c>
      <c r="H51" s="21">
        <v>64</v>
      </c>
      <c r="I51" s="22">
        <v>673.2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f>H51</f>
        <v>64</v>
      </c>
      <c r="T51" s="23" t="s">
        <v>108</v>
      </c>
      <c r="U51" s="22">
        <f>I51</f>
        <v>673.2</v>
      </c>
      <c r="V51" s="25"/>
      <c r="W51" s="19">
        <f>S51</f>
        <v>64</v>
      </c>
      <c r="X51" s="44"/>
      <c r="Y51" s="44"/>
      <c r="Z51" s="44"/>
    </row>
    <row r="52" spans="1:27" s="45" customFormat="1" ht="78.75" x14ac:dyDescent="0.25">
      <c r="A52" s="64" t="s">
        <v>109</v>
      </c>
      <c r="B52" s="40" t="s">
        <v>20</v>
      </c>
      <c r="C52" s="25">
        <v>10</v>
      </c>
      <c r="D52" s="40" t="s">
        <v>21</v>
      </c>
      <c r="E52" s="64" t="s">
        <v>110</v>
      </c>
      <c r="F52" s="21">
        <f>G52/20</f>
        <v>31</v>
      </c>
      <c r="G52" s="22">
        <v>620</v>
      </c>
      <c r="H52" s="21">
        <f>I52/20</f>
        <v>31</v>
      </c>
      <c r="I52" s="22">
        <v>620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1">
        <f>H52</f>
        <v>31</v>
      </c>
      <c r="T52" s="43">
        <v>20000</v>
      </c>
      <c r="U52" s="22">
        <f>S52*T52/1000</f>
        <v>620</v>
      </c>
      <c r="V52" s="25"/>
      <c r="W52" s="26">
        <f>H52</f>
        <v>31</v>
      </c>
      <c r="X52" s="44"/>
      <c r="Y52" s="44"/>
      <c r="Z52" s="44"/>
    </row>
    <row r="53" spans="1:27" s="46" customFormat="1" ht="64.5" customHeight="1" x14ac:dyDescent="0.25">
      <c r="A53" s="64" t="s">
        <v>111</v>
      </c>
      <c r="B53" s="40" t="s">
        <v>20</v>
      </c>
      <c r="C53" s="25">
        <v>10</v>
      </c>
      <c r="D53" s="40" t="s">
        <v>21</v>
      </c>
      <c r="E53" s="64" t="s">
        <v>112</v>
      </c>
      <c r="F53" s="21" t="s">
        <v>27</v>
      </c>
      <c r="G53" s="22">
        <v>4485036.86742</v>
      </c>
      <c r="H53" s="21" t="s">
        <v>27</v>
      </c>
      <c r="I53" s="21" t="s">
        <v>27</v>
      </c>
      <c r="J53" s="21" t="s">
        <v>27</v>
      </c>
      <c r="K53" s="21" t="s">
        <v>27</v>
      </c>
      <c r="L53" s="21" t="s">
        <v>27</v>
      </c>
      <c r="M53" s="21" t="s">
        <v>27</v>
      </c>
      <c r="N53" s="21" t="s">
        <v>27</v>
      </c>
      <c r="O53" s="21" t="s">
        <v>27</v>
      </c>
      <c r="P53" s="21" t="s">
        <v>27</v>
      </c>
      <c r="Q53" s="21" t="s">
        <v>27</v>
      </c>
      <c r="R53" s="21" t="s">
        <v>27</v>
      </c>
      <c r="S53" s="21" t="s">
        <v>27</v>
      </c>
      <c r="T53" s="26" t="s">
        <v>113</v>
      </c>
      <c r="U53" s="21" t="s">
        <v>27</v>
      </c>
      <c r="V53" s="25"/>
      <c r="W53" s="19"/>
    </row>
    <row r="54" spans="1:27" s="45" customFormat="1" ht="47.25" customHeight="1" x14ac:dyDescent="0.25">
      <c r="A54" s="64" t="s">
        <v>114</v>
      </c>
      <c r="B54" s="40" t="s">
        <v>20</v>
      </c>
      <c r="C54" s="25">
        <v>10</v>
      </c>
      <c r="D54" s="40" t="s">
        <v>21</v>
      </c>
      <c r="E54" s="64" t="s">
        <v>115</v>
      </c>
      <c r="F54" s="21" t="s">
        <v>27</v>
      </c>
      <c r="G54" s="22">
        <v>194865</v>
      </c>
      <c r="H54" s="21" t="s">
        <v>27</v>
      </c>
      <c r="I54" s="21" t="s">
        <v>27</v>
      </c>
      <c r="J54" s="21" t="s">
        <v>27</v>
      </c>
      <c r="K54" s="21" t="s">
        <v>27</v>
      </c>
      <c r="L54" s="21" t="s">
        <v>27</v>
      </c>
      <c r="M54" s="21" t="s">
        <v>27</v>
      </c>
      <c r="N54" s="21" t="s">
        <v>27</v>
      </c>
      <c r="O54" s="21" t="s">
        <v>27</v>
      </c>
      <c r="P54" s="21" t="s">
        <v>27</v>
      </c>
      <c r="Q54" s="21" t="s">
        <v>27</v>
      </c>
      <c r="R54" s="21" t="s">
        <v>27</v>
      </c>
      <c r="S54" s="21" t="s">
        <v>27</v>
      </c>
      <c r="T54" s="21" t="s">
        <v>27</v>
      </c>
      <c r="U54" s="21" t="s">
        <v>27</v>
      </c>
      <c r="V54" s="25"/>
      <c r="W54" s="19"/>
      <c r="X54" s="44"/>
      <c r="Y54" s="44"/>
      <c r="Z54" s="44"/>
    </row>
    <row r="55" spans="1:27" s="45" customFormat="1" ht="47.25" customHeight="1" x14ac:dyDescent="0.25">
      <c r="A55" s="64" t="s">
        <v>116</v>
      </c>
      <c r="B55" s="47" t="s">
        <v>20</v>
      </c>
      <c r="C55" s="48" t="s">
        <v>117</v>
      </c>
      <c r="D55" s="48" t="s">
        <v>21</v>
      </c>
      <c r="E55" s="89" t="s">
        <v>118</v>
      </c>
      <c r="F55" s="49" t="s">
        <v>27</v>
      </c>
      <c r="G55" s="22">
        <v>2454910.7999999998</v>
      </c>
      <c r="H55" s="21" t="s">
        <v>27</v>
      </c>
      <c r="I55" s="21" t="s">
        <v>27</v>
      </c>
      <c r="J55" s="21" t="s">
        <v>27</v>
      </c>
      <c r="K55" s="21" t="s">
        <v>27</v>
      </c>
      <c r="L55" s="21" t="s">
        <v>27</v>
      </c>
      <c r="M55" s="21" t="s">
        <v>27</v>
      </c>
      <c r="N55" s="21" t="s">
        <v>27</v>
      </c>
      <c r="O55" s="21" t="s">
        <v>27</v>
      </c>
      <c r="P55" s="21" t="s">
        <v>27</v>
      </c>
      <c r="Q55" s="21" t="s">
        <v>27</v>
      </c>
      <c r="R55" s="21" t="s">
        <v>27</v>
      </c>
      <c r="S55" s="21" t="s">
        <v>27</v>
      </c>
      <c r="T55" s="21" t="s">
        <v>27</v>
      </c>
      <c r="U55" s="21" t="s">
        <v>27</v>
      </c>
      <c r="V55" s="50"/>
      <c r="W55" s="51"/>
      <c r="X55" s="44"/>
      <c r="Y55" s="44"/>
      <c r="Z55" s="44"/>
    </row>
    <row r="56" spans="1:27" s="45" customFormat="1" ht="189" x14ac:dyDescent="0.25">
      <c r="A56" s="52" t="s">
        <v>141</v>
      </c>
      <c r="B56" s="53" t="s">
        <v>20</v>
      </c>
      <c r="C56" s="54">
        <v>10</v>
      </c>
      <c r="D56" s="53" t="s">
        <v>21</v>
      </c>
      <c r="E56" s="55" t="s">
        <v>119</v>
      </c>
      <c r="F56" s="56">
        <v>867</v>
      </c>
      <c r="G56" s="57">
        <v>213779.05</v>
      </c>
      <c r="H56" s="56">
        <v>28349</v>
      </c>
      <c r="I56" s="57">
        <v>213779.05</v>
      </c>
      <c r="J56" s="56">
        <v>2362</v>
      </c>
      <c r="K56" s="58" t="s">
        <v>127</v>
      </c>
      <c r="L56" s="59">
        <f t="shared" si="6"/>
        <v>213779.05</v>
      </c>
      <c r="M56" s="60" t="s">
        <v>27</v>
      </c>
      <c r="N56" s="61" t="s">
        <v>27</v>
      </c>
      <c r="O56" s="61" t="s">
        <v>27</v>
      </c>
      <c r="P56" s="61" t="s">
        <v>27</v>
      </c>
      <c r="Q56" s="61" t="s">
        <v>27</v>
      </c>
      <c r="R56" s="61" t="s">
        <v>27</v>
      </c>
      <c r="S56" s="21" t="s">
        <v>27</v>
      </c>
      <c r="T56" s="26" t="s">
        <v>27</v>
      </c>
      <c r="U56" s="21" t="s">
        <v>27</v>
      </c>
      <c r="V56" s="62"/>
      <c r="W56" s="55" t="s">
        <v>120</v>
      </c>
      <c r="X56" s="63"/>
      <c r="Y56" s="44"/>
      <c r="Z56" s="44"/>
    </row>
    <row r="57" spans="1:27" ht="31.5" customHeight="1" x14ac:dyDescent="0.25">
      <c r="A57" s="2" t="s">
        <v>124</v>
      </c>
      <c r="F57" s="12"/>
      <c r="G57" s="6"/>
      <c r="H57" s="6"/>
      <c r="I57"/>
      <c r="J57"/>
      <c r="K57" s="6"/>
      <c r="L57" s="6"/>
      <c r="M57" s="6"/>
    </row>
    <row r="58" spans="1:27" s="7" customFormat="1" ht="33.75" customHeight="1" x14ac:dyDescent="0.3">
      <c r="A58" s="9"/>
      <c r="B58" s="13"/>
      <c r="C58" s="9"/>
      <c r="D58" s="9"/>
      <c r="E58" s="14"/>
      <c r="F58" s="14"/>
      <c r="G58" s="9"/>
      <c r="H58" s="9"/>
      <c r="I58" s="9"/>
      <c r="J58" s="9"/>
      <c r="K58" s="9"/>
      <c r="L58" s="9"/>
      <c r="M58" s="9"/>
      <c r="V58" s="9"/>
    </row>
    <row r="59" spans="1:27" s="7" customFormat="1" ht="18.75" x14ac:dyDescent="0.3">
      <c r="A59" s="15" t="s">
        <v>137</v>
      </c>
      <c r="B59" s="9"/>
      <c r="C59" s="9"/>
      <c r="D59" s="9"/>
      <c r="E59" s="14"/>
      <c r="F59" s="14"/>
      <c r="G59" s="9"/>
      <c r="H59" s="9"/>
      <c r="I59" s="9"/>
      <c r="J59" s="9"/>
      <c r="K59" s="9" t="s">
        <v>138</v>
      </c>
      <c r="L59" s="9"/>
      <c r="M59" s="9"/>
      <c r="V59" s="9"/>
    </row>
    <row r="60" spans="1:27" s="7" customFormat="1" ht="18.75" x14ac:dyDescent="0.3">
      <c r="A60" s="15"/>
      <c r="B60" s="13"/>
      <c r="C60" s="9"/>
      <c r="D60" s="9"/>
      <c r="E60" s="14"/>
      <c r="F60" s="14"/>
      <c r="G60" s="9"/>
      <c r="H60" s="9"/>
      <c r="I60" s="9"/>
      <c r="J60" s="9"/>
      <c r="K60" s="9"/>
      <c r="L60" s="9"/>
      <c r="M60" s="9"/>
      <c r="V60" s="9"/>
    </row>
    <row r="61" spans="1:27" s="7" customFormat="1" ht="18.75" x14ac:dyDescent="0.3">
      <c r="A61" s="15"/>
      <c r="B61" s="13"/>
      <c r="C61" s="9"/>
      <c r="D61" s="9"/>
      <c r="E61" s="14"/>
      <c r="F61" s="14"/>
      <c r="G61" s="9"/>
      <c r="H61" s="9"/>
      <c r="I61" s="9"/>
      <c r="J61" s="9"/>
      <c r="K61" s="9"/>
      <c r="L61" s="9"/>
      <c r="M61" s="9"/>
      <c r="V61" s="9"/>
    </row>
    <row r="62" spans="1:27" s="7" customFormat="1" ht="18.75" x14ac:dyDescent="0.3">
      <c r="A62" s="9"/>
      <c r="B62" s="13"/>
      <c r="C62" s="9"/>
      <c r="D62" s="9"/>
      <c r="E62" s="14"/>
      <c r="F62" s="14"/>
      <c r="G62" s="9"/>
      <c r="H62" s="9"/>
      <c r="I62" s="9"/>
      <c r="J62" s="9"/>
      <c r="K62" s="9"/>
      <c r="L62" s="9"/>
      <c r="M62" s="9"/>
      <c r="V62" s="9"/>
    </row>
    <row r="63" spans="1:27" s="7" customFormat="1" ht="18.75" x14ac:dyDescent="0.3">
      <c r="A63" s="9"/>
      <c r="B63" s="13"/>
      <c r="C63" s="9"/>
      <c r="D63" s="9"/>
      <c r="E63" s="14"/>
      <c r="F63" s="14"/>
      <c r="G63" s="9"/>
      <c r="H63" s="9"/>
      <c r="I63" s="9"/>
      <c r="J63" s="9"/>
      <c r="K63" s="9"/>
      <c r="L63" s="9"/>
      <c r="M63" s="9"/>
      <c r="V63" s="9"/>
    </row>
    <row r="64" spans="1:27" s="7" customFormat="1" ht="38.25" customHeight="1" x14ac:dyDescent="0.3">
      <c r="A64" s="68" t="s">
        <v>139</v>
      </c>
      <c r="B64" s="68"/>
      <c r="C64" s="68"/>
      <c r="D64" s="68"/>
      <c r="E64" s="68"/>
      <c r="F64" s="68"/>
      <c r="G64" s="9"/>
      <c r="H64" s="9"/>
      <c r="I64" s="9"/>
      <c r="J64" s="9"/>
      <c r="K64" s="69" t="s">
        <v>140</v>
      </c>
      <c r="L64" s="70"/>
      <c r="M64" s="9"/>
      <c r="V64" s="9"/>
    </row>
    <row r="65" spans="1:23" ht="18.75" x14ac:dyDescent="0.3">
      <c r="A65" s="9"/>
      <c r="B65" s="13"/>
      <c r="C65" s="9"/>
      <c r="D65" s="9"/>
      <c r="E65" s="14"/>
      <c r="F65" s="14"/>
      <c r="G65" s="9"/>
      <c r="H65" s="9"/>
      <c r="I65" s="9"/>
      <c r="J65" s="9"/>
      <c r="K65" s="9"/>
      <c r="L65" s="9"/>
      <c r="M65" s="9"/>
      <c r="N65" s="7"/>
      <c r="O65" s="7"/>
      <c r="P65" s="7"/>
      <c r="Q65" s="7"/>
      <c r="R65" s="7"/>
      <c r="S65" s="7"/>
      <c r="T65" s="7"/>
      <c r="U65" s="7"/>
      <c r="V65" s="9"/>
      <c r="W65" s="7"/>
    </row>
    <row r="66" spans="1:23" x14ac:dyDescent="0.25">
      <c r="F66" s="12"/>
      <c r="G66" s="6"/>
      <c r="H66" s="6"/>
      <c r="I66" s="6"/>
      <c r="J66" s="6"/>
      <c r="K66" s="6"/>
      <c r="L66" s="6"/>
      <c r="M66" s="6"/>
    </row>
    <row r="67" spans="1:23" x14ac:dyDescent="0.25">
      <c r="F67" s="12"/>
      <c r="G67" s="6"/>
      <c r="H67" s="6"/>
      <c r="I67" s="6"/>
      <c r="J67" s="6"/>
      <c r="K67" s="6"/>
      <c r="L67" s="6"/>
      <c r="M67" s="6"/>
    </row>
    <row r="68" spans="1:23" x14ac:dyDescent="0.25">
      <c r="F68" s="12"/>
      <c r="G68" s="6"/>
      <c r="H68" s="6"/>
      <c r="I68" s="6"/>
      <c r="J68" s="6"/>
      <c r="K68" s="6"/>
      <c r="L68" s="6"/>
      <c r="M68" s="6"/>
    </row>
    <row r="70" spans="1:23" x14ac:dyDescent="0.25">
      <c r="I70" s="1" t="s">
        <v>121</v>
      </c>
    </row>
  </sheetData>
  <autoFilter ref="A9:AA57"/>
  <mergeCells count="54">
    <mergeCell ref="E2:W2"/>
    <mergeCell ref="A4:A9"/>
    <mergeCell ref="B4:B9"/>
    <mergeCell ref="C4:C9"/>
    <mergeCell ref="D4:D9"/>
    <mergeCell ref="E4:E9"/>
    <mergeCell ref="F4:G6"/>
    <mergeCell ref="H4:I6"/>
    <mergeCell ref="J4:U4"/>
    <mergeCell ref="W4:W9"/>
    <mergeCell ref="J5:L6"/>
    <mergeCell ref="M5:O6"/>
    <mergeCell ref="P5:R6"/>
    <mergeCell ref="S5:U6"/>
    <mergeCell ref="F7:F9"/>
    <mergeCell ref="G7:G9"/>
    <mergeCell ref="H7:H9"/>
    <mergeCell ref="I7:I9"/>
    <mergeCell ref="J7:J9"/>
    <mergeCell ref="K7:K9"/>
    <mergeCell ref="L7:L9"/>
    <mergeCell ref="S7:S9"/>
    <mergeCell ref="T7:T9"/>
    <mergeCell ref="U7:U9"/>
    <mergeCell ref="W29:W33"/>
    <mergeCell ref="U31:U32"/>
    <mergeCell ref="S31:S32"/>
    <mergeCell ref="T31:T32"/>
    <mergeCell ref="L31:L32"/>
    <mergeCell ref="M31:M32"/>
    <mergeCell ref="N31:N32"/>
    <mergeCell ref="O31:O32"/>
    <mergeCell ref="R7:R9"/>
    <mergeCell ref="M7:M9"/>
    <mergeCell ref="N7:N9"/>
    <mergeCell ref="O7:O9"/>
    <mergeCell ref="P7:P9"/>
    <mergeCell ref="Q7:Q9"/>
    <mergeCell ref="A64:F64"/>
    <mergeCell ref="K64:L64"/>
    <mergeCell ref="P31:P32"/>
    <mergeCell ref="Q31:Q32"/>
    <mergeCell ref="R31:R32"/>
    <mergeCell ref="F31:F32"/>
    <mergeCell ref="G31:G32"/>
    <mergeCell ref="H31:H32"/>
    <mergeCell ref="I31:I32"/>
    <mergeCell ref="J31:J32"/>
    <mergeCell ref="A31:A32"/>
    <mergeCell ref="B31:B32"/>
    <mergeCell ref="C31:C32"/>
    <mergeCell ref="D31:D32"/>
    <mergeCell ref="E31:E32"/>
    <mergeCell ref="K31:K32"/>
  </mergeCells>
  <pageMargins left="0.23622047244094491" right="0" top="0.15748031496062992" bottom="0.19685039370078738" header="0.31496062992125984" footer="0.31496062992125984"/>
  <pageSetup paperSize="9" scale="37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meev</dc:creator>
  <cp:lastModifiedBy>Леонова Людмила Викторовна</cp:lastModifiedBy>
  <cp:revision>18</cp:revision>
  <cp:lastPrinted>2025-04-04T08:29:18Z</cp:lastPrinted>
  <dcterms:created xsi:type="dcterms:W3CDTF">2014-10-06T02:45:26Z</dcterms:created>
  <dcterms:modified xsi:type="dcterms:W3CDTF">2025-04-04T08:29:31Z</dcterms:modified>
</cp:coreProperties>
</file>